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definedNames>
    <definedName name="_xlnm.Print_Titles" localSheetId="0">Лист1!$17:$17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1" l="1"/>
  <c r="C89" i="1"/>
  <c r="C71" i="1"/>
  <c r="C155" i="1"/>
  <c r="C120" i="1" l="1"/>
  <c r="C116" i="1"/>
  <c r="C98" i="1" l="1"/>
  <c r="C100" i="1"/>
  <c r="C101" i="1"/>
  <c r="C102" i="1"/>
  <c r="C59" i="1" l="1"/>
  <c r="C54" i="1"/>
  <c r="C46" i="1"/>
  <c r="C40" i="1"/>
  <c r="C36" i="1"/>
  <c r="C35" i="1"/>
  <c r="C29" i="1"/>
  <c r="C20" i="1"/>
  <c r="C69" i="1"/>
  <c r="C66" i="1"/>
  <c r="C64" i="1"/>
  <c r="C65" i="1"/>
  <c r="C61" i="1"/>
  <c r="C55" i="1"/>
  <c r="C45" i="1"/>
  <c r="C43" i="1"/>
  <c r="C39" i="1"/>
  <c r="C37" i="1"/>
  <c r="C32" i="1"/>
  <c r="C31" i="1"/>
  <c r="C106" i="1" l="1"/>
  <c r="C119" i="1"/>
  <c r="C123" i="1"/>
  <c r="C124" i="1"/>
  <c r="C121" i="1" l="1"/>
  <c r="C110" i="1"/>
  <c r="C109" i="1"/>
  <c r="C90" i="1"/>
  <c r="C142" i="1"/>
  <c r="C145" i="1"/>
  <c r="C141" i="1"/>
  <c r="C115" i="1"/>
  <c r="C152" i="1"/>
  <c r="C134" i="1"/>
  <c r="C144" i="1"/>
  <c r="C127" i="1"/>
  <c r="C128" i="1"/>
  <c r="C147" i="1" l="1"/>
  <c r="C92" i="1" l="1"/>
  <c r="C132" i="1" l="1"/>
  <c r="C78" i="1"/>
  <c r="C122" i="1" l="1"/>
  <c r="C104" i="1"/>
  <c r="C80" i="1" l="1"/>
  <c r="C149" i="1" l="1"/>
  <c r="C151" i="1"/>
  <c r="C130" i="1"/>
  <c r="C131" i="1"/>
  <c r="C135" i="1"/>
  <c r="C138" i="1"/>
  <c r="C129" i="1"/>
  <c r="C88" i="1"/>
  <c r="C87" i="1"/>
  <c r="C107" i="1"/>
  <c r="C83" i="1"/>
  <c r="C82" i="1"/>
  <c r="C117" i="1"/>
  <c r="C118" i="1"/>
  <c r="C146" i="1" l="1"/>
  <c r="C126" i="1"/>
  <c r="C77" i="1" l="1"/>
  <c r="C21" i="1" l="1"/>
  <c r="C76" i="1" l="1"/>
  <c r="C53" i="1" l="1"/>
  <c r="C156" i="1" l="1"/>
  <c r="C75" i="1"/>
  <c r="C70" i="1"/>
  <c r="C68" i="1"/>
  <c r="C57" i="1"/>
  <c r="C56" i="1" s="1"/>
  <c r="C52" i="1"/>
  <c r="C42" i="1" s="1"/>
  <c r="C50" i="1"/>
  <c r="C38" i="1"/>
  <c r="C34" i="1"/>
  <c r="C28" i="1"/>
  <c r="C27" i="1" s="1"/>
  <c r="C22" i="1"/>
  <c r="C19" i="1"/>
  <c r="C72" i="1" l="1"/>
  <c r="C41" i="1"/>
  <c r="C74" i="1"/>
  <c r="C73" i="1" s="1"/>
  <c r="C18" i="1" l="1"/>
  <c r="C158" i="1"/>
</calcChain>
</file>

<file path=xl/sharedStrings.xml><?xml version="1.0" encoding="utf-8"?>
<sst xmlns="http://schemas.openxmlformats.org/spreadsheetml/2006/main" count="294" uniqueCount="283">
  <si>
    <t>Код бюджетной классификации</t>
  </si>
  <si>
    <t>00010000000000000000</t>
  </si>
  <si>
    <t>Наименование показателей</t>
  </si>
  <si>
    <t>00010100000000000000</t>
  </si>
  <si>
    <t>00010102000010000110</t>
  </si>
  <si>
    <t>Налог на доходы физических лиц (по дополнительному нормативу)</t>
  </si>
  <si>
    <t>Сумма,      тыс.руб.</t>
  </si>
  <si>
    <t>00010300000000000000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</si>
  <si>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</si>
  <si>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</si>
  <si>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</si>
  <si>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</si>
  <si>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</si>
  <si>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</si>
  <si>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00010302240010000110</t>
  </si>
  <si>
    <t>00010302250010000110</t>
  </si>
  <si>
    <t>00010302260010000110</t>
  </si>
  <si>
    <t>Налог, взимаемый в связи с применением упрощенной системы налогообложения (по нормативу, установленному законом Московской области 50%)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</si>
  <si>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</si>
  <si>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</si>
  <si>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</si>
  <si>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</si>
  <si>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</si>
  <si>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00010500000000000000</t>
  </si>
  <si>
    <t>00010501000000000110</t>
  </si>
  <si>
    <t>00010501011010000110</t>
  </si>
  <si>
    <t>00010501021010000110</t>
  </si>
  <si>
    <t>00010502010020000110</t>
  </si>
  <si>
    <t>00010503010010000110</t>
  </si>
  <si>
    <t>00010504010020000110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</si>
  <si>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</si>
  <si>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</si>
  <si>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</si>
  <si>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00010601020040000110</t>
  </si>
  <si>
    <t>00010606032040000110</t>
  </si>
  <si>
    <t>00010606042040000110</t>
  </si>
  <si>
    <t>Государственная пошлина</t>
  </si>
  <si>
    <t>Государственная пошлина по делам, рассматриваемых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</si>
  <si>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</si>
  <si>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Итого налоговых доходов</t>
  </si>
  <si>
    <t>00010800000000000000</t>
  </si>
  <si>
    <t>00010803010010000110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</si>
  <si>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</si>
  <si>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</si>
  <si>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</si>
  <si>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</si>
  <si>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</si>
  <si>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</si>
  <si>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00011100000000000000</t>
  </si>
  <si>
    <t>00011101040040000120</t>
  </si>
  <si>
    <t>00011105000000000120</t>
  </si>
  <si>
    <t>00011105012040000120</t>
  </si>
  <si>
    <t>00011105074040000120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</si>
  <si>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</si>
  <si>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</si>
  <si>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доходы физических лиц (по нормативу, установленному Бюджетным кодексом Российской Федерации)</t>
  </si>
  <si>
    <t>00011107000000000120</t>
  </si>
  <si>
    <t>00011107014040000120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</si>
  <si>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</si>
  <si>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</si>
  <si>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</si>
  <si>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том числе:</t>
  </si>
  <si>
    <t>Плата за установку и эксплуатацию рекламных конструкций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</si>
  <si>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</si>
  <si>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</si>
  <si>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</si>
  <si>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</si>
  <si>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</si>
  <si>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</si>
  <si>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</si>
  <si>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</si>
  <si>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</si>
  <si>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</si>
  <si>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00011400000000000000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</si>
  <si>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</si>
  <si>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</si>
  <si>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00011402040040000410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</si>
  <si>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</si>
  <si>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</si>
  <si>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</si>
  <si>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00011600000000000000</t>
  </si>
  <si>
    <t>00011690040040000140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</si>
  <si>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</si>
  <si>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</si>
  <si>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00011700000000000000</t>
  </si>
  <si>
    <t>00011705040040000180</t>
  </si>
  <si>
    <t>Прочие неналоговые доходы бюджетов городских округов</t>
  </si>
  <si>
    <t>Итого неналоговых доходов</t>
  </si>
  <si>
    <t xml:space="preserve">Безвозмездные поступления </t>
  </si>
  <si>
    <t>00020000000000000000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</si>
  <si>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</si>
  <si>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</si>
  <si>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</si>
  <si>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городских округов на выравнивание бюджетной обеспеченности</t>
  </si>
  <si>
    <t>00020215001040000150</t>
  </si>
  <si>
    <t>00020220000000000150</t>
  </si>
  <si>
    <t>00020230000000000150</t>
  </si>
  <si>
    <t>00020240000000000150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</si>
  <si>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</si>
  <si>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</si>
  <si>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</si>
  <si>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ВСЕГО ДОХОДОВ</t>
  </si>
  <si>
    <t>Приложение 1</t>
  </si>
  <si>
    <t>к решению Совета депутатов</t>
  </si>
  <si>
    <t>Наро-Фоминского</t>
  </si>
  <si>
    <t>городского округа</t>
  </si>
  <si>
    <t>Поступления доходов в бюджет</t>
  </si>
  <si>
    <t>Наро-Фоминского городского округа на 2019 год</t>
  </si>
  <si>
    <t>00020704050040000150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</si>
  <si>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</si>
  <si>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</si>
  <si>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</si>
  <si>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</si>
  <si>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00010601000000000000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</si>
  <si>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</si>
  <si>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субсидии), в том числе:</t>
  </si>
  <si>
    <t>Субвенции бюджетам бюджетной системы Российской Федерации, в том числе:</t>
  </si>
  <si>
    <t>00020700000000000000</t>
  </si>
  <si>
    <t>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</si>
  <si>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</si>
  <si>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</si>
  <si>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</si>
  <si>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Плата за социальный найм</t>
  </si>
  <si>
    <r>
      <t xml:space="preserve">от </t>
    </r>
    <r>
      <rPr>
        <u/>
        <sz val="10"/>
        <color theme="1"/>
        <rFont val="Times New Roman"/>
        <family val="1"/>
        <charset val="204"/>
      </rPr>
      <t>11.12.2018</t>
    </r>
    <r>
      <rPr>
        <sz val="10"/>
        <color theme="1"/>
        <rFont val="Times New Roman"/>
        <family val="1"/>
        <charset val="204"/>
      </rPr>
      <t xml:space="preserve"> № </t>
    </r>
    <r>
      <rPr>
        <u/>
        <sz val="10"/>
        <color theme="1"/>
        <rFont val="Times New Roman"/>
        <family val="1"/>
        <charset val="204"/>
      </rPr>
      <t>4/28</t>
    </r>
  </si>
  <si>
    <t>00020229999046227150</t>
  </si>
  <si>
    <t>00020229999046233150</t>
  </si>
  <si>
    <t>00020229999046110150</t>
  </si>
  <si>
    <t>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</si>
  <si>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00020229999046219150</t>
  </si>
  <si>
    <t>На мероприятия по организации отдыха детей в каникулярное время</t>
  </si>
  <si>
    <t>00020225520040000150</t>
  </si>
  <si>
    <t>На реализацию мероприятий по содействию создания в субъектах Российской Федерации новых мест в общеобразовательных организациях</t>
  </si>
  <si>
    <t>00020229999046444150</t>
  </si>
  <si>
    <t>На проектирование и строительство дошкольных образовательных организаций</t>
  </si>
  <si>
    <t>00020229999046448150</t>
  </si>
  <si>
    <t>На капитальные вложения в общеобразовательные организации в целях обеспечения односменного режима обучения</t>
  </si>
  <si>
    <t>00020229999046114150</t>
  </si>
  <si>
    <t>На подготовку основания, приобретение и установку скейт-парков в муниципальных образованиях Московской области</t>
  </si>
  <si>
    <t>00020229999046261150</t>
  </si>
  <si>
    <t>На подготовку основания, приобретение и установку плоскостных спортивных сооружений в муниципальных образованиях Московской области</t>
  </si>
  <si>
    <t>00020229999046259150</t>
  </si>
  <si>
    <t>На мероприятия по проведению капитального ремонта в муниципальных дошкольных образовательных организациях Московской области</t>
  </si>
  <si>
    <t>00020229999046234150</t>
  </si>
  <si>
    <t>На мероприятия по проведению капитального ремонта в муниципальных общеобразовательных организациях в Московской области</t>
  </si>
  <si>
    <t>00020229999046157150</t>
  </si>
  <si>
    <t>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</si>
  <si>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00020220216046024150</t>
  </si>
  <si>
    <t>На софинансирование работ по капитальному ремонту и ремонту автомобильных дорог общего пользования местного значения</t>
  </si>
  <si>
    <t>00020229999046095150</t>
  </si>
  <si>
    <t>На ремонт подъездов в многоквартирных домах</t>
  </si>
  <si>
    <t>00020229999046452150</t>
  </si>
  <si>
    <t>На строительство и реконструкцию объектов инженерной инфраструктуры для заводов по термическому обезвреживанию отходов на территории муниципальных образований Московской области</t>
  </si>
  <si>
    <t>00020230024046222150</t>
  </si>
  <si>
    <t>00020230024046223150</t>
  </si>
  <si>
    <t>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</si>
  <si>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00020239999046214150</t>
  </si>
  <si>
    <t>00020230024046068150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</si>
  <si>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</si>
  <si>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00020239999046212150</t>
  </si>
  <si>
    <t>00020239999046069150</t>
  </si>
  <si>
    <t>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</si>
  <si>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00020239999046220150</t>
  </si>
  <si>
    <t>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</si>
  <si>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00020239999046211150</t>
  </si>
  <si>
    <t xml:space="preserve">На финансовое обеспечение государственных гарантий реализации прав граждан на получение общедоступного и бесплатного дошкольного образования 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</si>
  <si>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00020230024046087150</t>
  </si>
  <si>
    <t>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</si>
  <si>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00020239999046221150</t>
  </si>
  <si>
    <t xml:space="preserve">На финансовое обеспечение получения гражданами дошкольного, начального общего, основного общего, среднего общего образования 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</si>
  <si>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00020230022046141150</t>
  </si>
  <si>
    <t>На предоставление гражданам  субсидий на оплату жилого помещения и коммунальных услуг</t>
  </si>
  <si>
    <t>00020230022046142150</t>
  </si>
  <si>
    <t>На обеспечение предоставления гражданам  субсидий на оплату жилого помещения и коммунальных услуг</t>
  </si>
  <si>
    <t>00020239999046208150</t>
  </si>
  <si>
    <t>На обеспечение полноценным питанием беременных женщин, кормящих матерей, а также детей в возрасте до трех лет</t>
  </si>
  <si>
    <t>00020235082040000150</t>
  </si>
  <si>
    <t>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</si>
  <si>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00020230024046267150</t>
  </si>
  <si>
    <t>На создание административных комиссий, уполномоченных рассматривать дела об административных правонарушениях в сфере благоустройства</t>
  </si>
  <si>
    <t>00020230024046083150</t>
  </si>
  <si>
    <t>Для осуществления государственных полномочий Московской области в области земельных отношений</t>
  </si>
  <si>
    <t>00020230024046070150</t>
  </si>
  <si>
    <t>Для осуществления переданных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</si>
  <si>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00020249999046276150</t>
  </si>
  <si>
    <t>На создание центров образования цифрового и гуманитарного профилей</t>
  </si>
  <si>
    <t xml:space="preserve">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</si>
  <si>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00020229999046097150</t>
  </si>
  <si>
    <t>На установку камер видеонаблюдения в подъездах многоквартирных домов</t>
  </si>
  <si>
    <t>00020225027040000150</t>
  </si>
  <si>
    <t>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</si>
  <si>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00020229999046025150</t>
  </si>
  <si>
    <t>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</si>
  <si>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00020229999046089150</t>
  </si>
  <si>
    <t>На благоустройство общественных территорий</t>
  </si>
  <si>
    <t>00020229999046136150</t>
  </si>
  <si>
    <t>00020229999046146150</t>
  </si>
  <si>
    <t>На благоустройство в военных городках Московской области</t>
  </si>
  <si>
    <t>00020229999046120150</t>
  </si>
  <si>
    <t>На разработку проектной документации на рекультивацию полигонов твердых коммунальных отходов</t>
  </si>
  <si>
    <t>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</si>
  <si>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00020229999046094150</t>
  </si>
  <si>
    <t>На предоставление доступа к электронным сервисам цифровой инфраструктуры в сфере жилищно-коммунального хозяйства</t>
  </si>
  <si>
    <t>00020229999046263150</t>
  </si>
  <si>
    <t>00020225242040000150</t>
  </si>
  <si>
    <t>00020229999046007150</t>
  </si>
  <si>
    <t>На создание новых и (или) благоустройство существующих парков культуры и отдыха</t>
  </si>
  <si>
    <t>00020229999046060150</t>
  </si>
  <si>
    <t>На обеспечение организации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</si>
  <si>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00020225228040000150</t>
  </si>
  <si>
    <t>На оснащение объектов спортивной инфраструктуры спортивно-технологическим оборудованием</t>
  </si>
  <si>
    <t>00020229999046422150</t>
  </si>
  <si>
    <t>На капитальные вложения в муниципальные объекты физической культуры и спорта</t>
  </si>
  <si>
    <t>00020225555040000150</t>
  </si>
  <si>
    <t>На реализацию программ формирования современной городской среды в части благоустройства общественных территорий</t>
  </si>
  <si>
    <t>На реализацию программ формирования современной городской среды в части ремонта дворовых территорий</t>
  </si>
  <si>
    <t>00020225497040000150</t>
  </si>
  <si>
    <t>00020245160040000150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</si>
  <si>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</si>
  <si>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00020245426040000150</t>
  </si>
  <si>
    <t>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</si>
  <si>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На реализацию мероприятий по обеспечению жильем молодых семей</t>
  </si>
  <si>
    <t>00020239999046071150</t>
  </si>
  <si>
    <t xml:space="preserve">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</t>
  </si>
  <si>
    <t>00020249999046161150</t>
  </si>
  <si>
    <t>00020249999046162150</t>
  </si>
  <si>
    <t>На погашение кредиторской задолженности за выполненные работы по ликвидации несанкционированных свалок и навалов мусора в 2018 году</t>
  </si>
  <si>
    <t>На выполнение аварийно-восстановительных работ, связанных с проведением капитального ремонта двух мансардных этажей многоквартирного дома, расположенного по адресу: Московская область, г. Наро-Фоминск, ул. Маршала Жукова, д.13</t>
  </si>
  <si>
    <t>00020229999046033150</t>
  </si>
  <si>
    <t>На капитальный ремонт, приобретение, монтаж и ввод в эксплуатацию объектов водоснабжения</t>
  </si>
  <si>
    <t>00020229999046213150</t>
  </si>
  <si>
    <t>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</si>
  <si>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00020229999046159150</t>
  </si>
  <si>
    <t>На обустройство и установку детских игровых площадок на территории парков культуры и отдыха Московской области</t>
  </si>
  <si>
    <t>00020229999046158150</t>
  </si>
  <si>
    <t>На обустройство и установку детских игровых площадок на территории муниципальных образований Московской области</t>
  </si>
  <si>
    <t>00020229999046135150</t>
  </si>
  <si>
    <t>На комплексное благоустройство территорий муниципальных образований Московской области</t>
  </si>
  <si>
    <t>00020225169040000150</t>
  </si>
  <si>
    <t>На обновление материально-технической базы для формирования у обучающихся современных технологических и гуманитарных навыков</t>
  </si>
  <si>
    <t>00020229999046274150</t>
  </si>
  <si>
    <t>На ремонт дворовых территорий</t>
  </si>
  <si>
    <t>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</si>
  <si>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На приобретение коммунальной техники 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</si>
  <si>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</si>
  <si>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На устройство и капитальный ремонт электросетевого хозяйства, систем наружного освещения в рамках реализации проекта "Светлый город"</t>
  </si>
  <si>
    <t>00020225519040000150</t>
  </si>
  <si>
    <t>На поддержку отрасли культуры</t>
  </si>
  <si>
    <t>00020245519040000150</t>
  </si>
  <si>
    <t>00020229999046043150</t>
  </si>
  <si>
    <t>На 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</si>
  <si>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00020245424040000150</t>
  </si>
  <si>
    <t>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</si>
  <si>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00020229999046028150</t>
  </si>
  <si>
    <t>На изготовление и установку стел</t>
  </si>
  <si>
    <t>00020235120040000150</t>
  </si>
  <si>
    <t>На составление (изменение) списков кандидатов в присяжные заседатели федеральных судов общей юрисдикции в Российской Федерации</t>
  </si>
  <si>
    <t>00020229999046164150</t>
  </si>
  <si>
    <t>На реализацию мероприятий по организации функциональных зон в парках культуры и отдыха</t>
  </si>
  <si>
    <t>00020249999046501150</t>
  </si>
  <si>
    <t>Иные межбюджетные трансферты в форме дотаций</t>
  </si>
  <si>
    <t>00020249999046143150</t>
  </si>
  <si>
    <t>На реализацию отдельных мероприятий муниципальных программ</t>
  </si>
  <si>
    <t>00020229999046014150</t>
  </si>
  <si>
    <t>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</si>
  <si>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00020229999046065150</t>
  </si>
  <si>
    <t>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</si>
  <si>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00020229999046402150</t>
  </si>
  <si>
    <t xml:space="preserve">На строительство и реконструкцию объектов очистки сточных вод </t>
  </si>
  <si>
    <t>00011103040040000120</t>
  </si>
  <si>
    <t>Проценты, полученные от предоставления бюджетных кредитов внутри страны за счет средств бюджетов городских округов</t>
  </si>
  <si>
    <t>00011105024040000120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</si>
  <si>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</si>
  <si>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</si>
  <si>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</si>
  <si>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00011300000000000000</t>
  </si>
  <si>
    <t>Доходы от оказания платных услуг и компенсации затрат государства</t>
  </si>
  <si>
    <t>00011301994040000130</t>
  </si>
  <si>
    <t>00011302994040000130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</si>
  <si>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</si>
  <si>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</si>
  <si>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00011406024040000430</t>
  </si>
  <si>
    <t>Доходы от продажи земельных участков, находящихся в  собственности городских округов (за исключением земельных участков муниципальных бюджетных и автономных учреждений)</t>
  </si>
  <si>
    <t>от __________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</si>
</sst>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left" indent="32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/>
    <xf numFmtId="0" fontId="5" fillId="0" borderId="0" xfId="0" applyFont="1"/>
    <xf numFmtId="0" fontId="1" fillId="2" borderId="0" xfId="0" applyFont="1" applyFill="1" applyAlignment="1">
      <alignment horizontal="left" indent="32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8"/>
  <sheetViews>
    <sheetView tabSelected="1" topLeftCell="A152" workbookViewId="0">
      <selection activeCell="C144" sqref="C144"/>
    </sheetView>
  </sheetViews>
  <sheetFormatPr defaultColWidth="8.88671875" defaultRowHeight="13.2" x14ac:dyDescent="0.25"/>
  <cols>
    <col min="1" max="1" width="20.33203125" style="1" customWidth="1"/>
    <col min="2" max="2" width="57.88671875" style="1" customWidth="1"/>
    <col min="3" max="3" width="14.33203125" style="22" customWidth="1"/>
    <col min="4" max="16384" width="8.88671875" style="1"/>
  </cols>
  <sheetData>
    <row r="2" spans="1:3" x14ac:dyDescent="0.25">
      <c r="B2" s="26" t="s">
        <v>102</v>
      </c>
      <c r="C2" s="26"/>
    </row>
    <row r="3" spans="1:3" x14ac:dyDescent="0.25">
      <c r="B3" s="26" t="s">
        <v>103</v>
      </c>
      <c r="C3" s="26"/>
    </row>
    <row r="4" spans="1:3" x14ac:dyDescent="0.25">
      <c r="B4" s="26" t="s">
        <v>104</v>
      </c>
      <c r="C4" s="26"/>
    </row>
    <row r="5" spans="1:3" x14ac:dyDescent="0.25">
      <c r="B5" s="26" t="s">
        <v>105</v>
      </c>
      <c r="C5" s="26"/>
    </row>
    <row r="6" spans="1:3" x14ac:dyDescent="0.25">
      <c r="B6" s="26" t="s">
        <v>282</v>
      </c>
      <c r="C6" s="26"/>
    </row>
    <row r="7" spans="1:3" x14ac:dyDescent="0.25">
      <c r="B7" s="13"/>
      <c r="C7" s="18"/>
    </row>
    <row r="8" spans="1:3" x14ac:dyDescent="0.25">
      <c r="B8" s="26" t="s">
        <v>102</v>
      </c>
      <c r="C8" s="26"/>
    </row>
    <row r="9" spans="1:3" x14ac:dyDescent="0.25">
      <c r="B9" s="26" t="s">
        <v>103</v>
      </c>
      <c r="C9" s="26"/>
    </row>
    <row r="10" spans="1:3" x14ac:dyDescent="0.25">
      <c r="B10" s="26" t="s">
        <v>104</v>
      </c>
      <c r="C10" s="26"/>
    </row>
    <row r="11" spans="1:3" x14ac:dyDescent="0.25">
      <c r="B11" s="26" t="s">
        <v>105</v>
      </c>
      <c r="C11" s="26"/>
    </row>
    <row r="12" spans="1:3" x14ac:dyDescent="0.25">
      <c r="B12" s="26" t="s">
        <v>123</v>
      </c>
      <c r="C12" s="26"/>
    </row>
    <row r="14" spans="1:3" x14ac:dyDescent="0.25">
      <c r="A14" s="25" t="s">
        <v>106</v>
      </c>
      <c r="B14" s="25"/>
      <c r="C14" s="25"/>
    </row>
    <row r="15" spans="1:3" x14ac:dyDescent="0.25">
      <c r="A15" s="25" t="s">
        <v>107</v>
      </c>
      <c r="B15" s="25"/>
      <c r="C15" s="25"/>
    </row>
    <row r="17" spans="1:3" ht="26.4" x14ac:dyDescent="0.25">
      <c r="A17" s="6" t="s">
        <v>0</v>
      </c>
      <c r="B17" s="6" t="s">
        <v>2</v>
      </c>
      <c r="C17" s="19" t="s">
        <v>6</v>
      </c>
    </row>
    <row r="18" spans="1:3" s="4" customFormat="1" x14ac:dyDescent="0.25">
      <c r="A18" s="7" t="s">
        <v>1</v>
      </c>
      <c r="B18" s="6" t="s">
        <v>109</v>
      </c>
      <c r="C18" s="20">
        <f>C41+C72</f>
        <v>3795798</v>
      </c>
    </row>
    <row r="19" spans="1:3" s="4" customFormat="1" x14ac:dyDescent="0.25">
      <c r="A19" s="7" t="s">
        <v>3</v>
      </c>
      <c r="B19" s="8" t="s">
        <v>110</v>
      </c>
      <c r="C19" s="20">
        <f>C20+C21</f>
        <v>1385757</v>
      </c>
    </row>
    <row r="20" spans="1:3" ht="26.4" x14ac:dyDescent="0.25">
      <c r="A20" s="9" t="s">
        <v>4</v>
      </c>
      <c r="B20" s="10" t="s">
        <v>55</v>
      </c>
      <c r="C20" s="23">
        <f>643830-3251-36620</f>
        <v>603959</v>
      </c>
    </row>
    <row r="21" spans="1:3" x14ac:dyDescent="0.25">
      <c r="A21" s="9" t="s">
        <v>4</v>
      </c>
      <c r="B21" s="10" t="s">
        <v>5</v>
      </c>
      <c r="C21" s="21">
        <f>778547+3251</f>
        <v>781798</v>
      </c>
    </row>
    <row r="22" spans="1:3" s="4" customFormat="1" ht="26.4" x14ac:dyDescent="0.25">
      <c r="A22" s="7" t="s">
        <v>7</v>
      </c>
      <c r="B22" s="8" t="s">
        <v>111</v>
      </c>
      <c r="C22" s="20">
        <f>SUM(C23:C26)</f>
        <v>64099</v>
      </c>
    </row>
    <row r="23" spans="1:3" ht="52.8" x14ac:dyDescent="0.25">
      <c r="A23" s="9" t="s">
        <v>9</v>
      </c>
      <c r="B23" s="10" t="s">
        <v>8</v>
      </c>
      <c r="C23" s="21">
        <v>26501</v>
      </c>
    </row>
    <row r="24" spans="1:3" ht="66" x14ac:dyDescent="0.25">
      <c r="A24" s="9" t="s">
        <v>14</v>
      </c>
      <c r="B24" s="10" t="s">
        <v>10</v>
      </c>
      <c r="C24" s="21">
        <v>202</v>
      </c>
    </row>
    <row r="25" spans="1:3" ht="52.8" x14ac:dyDescent="0.25">
      <c r="A25" s="9" t="s">
        <v>15</v>
      </c>
      <c r="B25" s="10" t="s">
        <v>11</v>
      </c>
      <c r="C25" s="21">
        <v>41045</v>
      </c>
    </row>
    <row r="26" spans="1:3" ht="52.8" x14ac:dyDescent="0.25">
      <c r="A26" s="9" t="s">
        <v>16</v>
      </c>
      <c r="B26" s="10" t="s">
        <v>12</v>
      </c>
      <c r="C26" s="21">
        <v>-3649</v>
      </c>
    </row>
    <row r="27" spans="1:3" s="4" customFormat="1" x14ac:dyDescent="0.25">
      <c r="A27" s="7" t="s">
        <v>23</v>
      </c>
      <c r="B27" s="8" t="s">
        <v>13</v>
      </c>
      <c r="C27" s="20">
        <f>C28+C31+C32+C33</f>
        <v>426521</v>
      </c>
    </row>
    <row r="28" spans="1:3" ht="39.6" x14ac:dyDescent="0.25">
      <c r="A28" s="9" t="s">
        <v>24</v>
      </c>
      <c r="B28" s="10" t="s">
        <v>17</v>
      </c>
      <c r="C28" s="20">
        <f>C29+C30</f>
        <v>320269</v>
      </c>
    </row>
    <row r="29" spans="1:3" ht="26.4" x14ac:dyDescent="0.25">
      <c r="A29" s="9" t="s">
        <v>25</v>
      </c>
      <c r="B29" s="10" t="s">
        <v>18</v>
      </c>
      <c r="C29" s="23">
        <f>285828-16000</f>
        <v>269828</v>
      </c>
    </row>
    <row r="30" spans="1:3" ht="55.95" customHeight="1" x14ac:dyDescent="0.25">
      <c r="A30" s="9" t="s">
        <v>26</v>
      </c>
      <c r="B30" s="10" t="s">
        <v>112</v>
      </c>
      <c r="C30" s="21">
        <v>50441</v>
      </c>
    </row>
    <row r="31" spans="1:3" ht="13.2" customHeight="1" x14ac:dyDescent="0.25">
      <c r="A31" s="9" t="s">
        <v>27</v>
      </c>
      <c r="B31" s="10" t="s">
        <v>19</v>
      </c>
      <c r="C31" s="23">
        <f>59677+7296</f>
        <v>66973</v>
      </c>
    </row>
    <row r="32" spans="1:3" x14ac:dyDescent="0.25">
      <c r="A32" s="9" t="s">
        <v>28</v>
      </c>
      <c r="B32" s="10" t="s">
        <v>20</v>
      </c>
      <c r="C32" s="23">
        <f>84+10</f>
        <v>94</v>
      </c>
    </row>
    <row r="33" spans="1:3" ht="26.4" x14ac:dyDescent="0.25">
      <c r="A33" s="9" t="s">
        <v>29</v>
      </c>
      <c r="B33" s="10" t="s">
        <v>21</v>
      </c>
      <c r="C33" s="21">
        <v>39185</v>
      </c>
    </row>
    <row r="34" spans="1:3" s="4" customFormat="1" x14ac:dyDescent="0.25">
      <c r="A34" s="7" t="s">
        <v>113</v>
      </c>
      <c r="B34" s="8" t="s">
        <v>22</v>
      </c>
      <c r="C34" s="20">
        <f>SUM(C35:C37)</f>
        <v>820942</v>
      </c>
    </row>
    <row r="35" spans="1:3" ht="39.6" x14ac:dyDescent="0.25">
      <c r="A35" s="9" t="s">
        <v>33</v>
      </c>
      <c r="B35" s="10" t="s">
        <v>30</v>
      </c>
      <c r="C35" s="23">
        <f>137538-7000</f>
        <v>130538</v>
      </c>
    </row>
    <row r="36" spans="1:3" ht="26.4" x14ac:dyDescent="0.25">
      <c r="A36" s="9" t="s">
        <v>34</v>
      </c>
      <c r="B36" s="10" t="s">
        <v>31</v>
      </c>
      <c r="C36" s="23">
        <f>391276-47476</f>
        <v>343800</v>
      </c>
    </row>
    <row r="37" spans="1:3" ht="26.4" x14ac:dyDescent="0.25">
      <c r="A37" s="9" t="s">
        <v>35</v>
      </c>
      <c r="B37" s="10" t="s">
        <v>32</v>
      </c>
      <c r="C37" s="23">
        <f>330175+16429</f>
        <v>346604</v>
      </c>
    </row>
    <row r="38" spans="1:3" s="4" customFormat="1" x14ac:dyDescent="0.25">
      <c r="A38" s="7" t="s">
        <v>40</v>
      </c>
      <c r="B38" s="8" t="s">
        <v>36</v>
      </c>
      <c r="C38" s="20">
        <f>SUM(C39:C40)</f>
        <v>25524</v>
      </c>
    </row>
    <row r="39" spans="1:3" ht="39.6" x14ac:dyDescent="0.25">
      <c r="A39" s="9" t="s">
        <v>41</v>
      </c>
      <c r="B39" s="10" t="s">
        <v>37</v>
      </c>
      <c r="C39" s="23">
        <f>22374+3000</f>
        <v>25374</v>
      </c>
    </row>
    <row r="40" spans="1:3" ht="26.4" x14ac:dyDescent="0.25">
      <c r="A40" s="9" t="s">
        <v>42</v>
      </c>
      <c r="B40" s="10" t="s">
        <v>38</v>
      </c>
      <c r="C40" s="23">
        <f>903-753</f>
        <v>150</v>
      </c>
    </row>
    <row r="41" spans="1:3" s="4" customFormat="1" x14ac:dyDescent="0.25">
      <c r="A41" s="7"/>
      <c r="B41" s="8" t="s">
        <v>39</v>
      </c>
      <c r="C41" s="20">
        <f>C19+C22+C27+C34+C38</f>
        <v>2722843</v>
      </c>
    </row>
    <row r="42" spans="1:3" s="4" customFormat="1" ht="26.4" x14ac:dyDescent="0.25">
      <c r="A42" s="7" t="s">
        <v>48</v>
      </c>
      <c r="B42" s="8" t="s">
        <v>43</v>
      </c>
      <c r="C42" s="20">
        <f>C43+C45+C50+C52+C44</f>
        <v>247892</v>
      </c>
    </row>
    <row r="43" spans="1:3" s="4" customFormat="1" ht="42.6" customHeight="1" x14ac:dyDescent="0.25">
      <c r="A43" s="7" t="s">
        <v>49</v>
      </c>
      <c r="B43" s="8" t="s">
        <v>44</v>
      </c>
      <c r="C43" s="24">
        <f>800+1555</f>
        <v>2355</v>
      </c>
    </row>
    <row r="44" spans="1:3" s="4" customFormat="1" ht="31.8" customHeight="1" x14ac:dyDescent="0.25">
      <c r="A44" s="7" t="s">
        <v>268</v>
      </c>
      <c r="B44" s="8" t="s">
        <v>269</v>
      </c>
      <c r="C44" s="24">
        <v>4166</v>
      </c>
    </row>
    <row r="45" spans="1:3" s="4" customFormat="1" ht="79.2" x14ac:dyDescent="0.25">
      <c r="A45" s="7" t="s">
        <v>50</v>
      </c>
      <c r="B45" s="8" t="s">
        <v>45</v>
      </c>
      <c r="C45" s="20">
        <f>C46+C48+C47+C49</f>
        <v>196881</v>
      </c>
    </row>
    <row r="46" spans="1:3" ht="66" x14ac:dyDescent="0.25">
      <c r="A46" s="9" t="s">
        <v>51</v>
      </c>
      <c r="B46" s="10" t="s">
        <v>46</v>
      </c>
      <c r="C46" s="23">
        <f>171203-16848</f>
        <v>154355</v>
      </c>
    </row>
    <row r="47" spans="1:3" ht="59.4" customHeight="1" x14ac:dyDescent="0.25">
      <c r="A47" s="9" t="s">
        <v>270</v>
      </c>
      <c r="B47" s="10" t="s">
        <v>271</v>
      </c>
      <c r="C47" s="23">
        <v>18200</v>
      </c>
    </row>
    <row r="48" spans="1:3" ht="26.4" x14ac:dyDescent="0.25">
      <c r="A48" s="9" t="s">
        <v>52</v>
      </c>
      <c r="B48" s="10" t="s">
        <v>47</v>
      </c>
      <c r="C48" s="21">
        <v>22626</v>
      </c>
    </row>
    <row r="49" spans="1:3" ht="79.2" x14ac:dyDescent="0.25">
      <c r="A49" s="9" t="s">
        <v>273</v>
      </c>
      <c r="B49" s="10" t="s">
        <v>272</v>
      </c>
      <c r="C49" s="23">
        <v>1700</v>
      </c>
    </row>
    <row r="50" spans="1:3" s="4" customFormat="1" ht="26.4" x14ac:dyDescent="0.25">
      <c r="A50" s="7" t="s">
        <v>56</v>
      </c>
      <c r="B50" s="8" t="s">
        <v>53</v>
      </c>
      <c r="C50" s="20">
        <f>C51</f>
        <v>1500</v>
      </c>
    </row>
    <row r="51" spans="1:3" ht="39.6" x14ac:dyDescent="0.25">
      <c r="A51" s="9" t="s">
        <v>57</v>
      </c>
      <c r="B51" s="10" t="s">
        <v>54</v>
      </c>
      <c r="C51" s="21">
        <v>1500</v>
      </c>
    </row>
    <row r="52" spans="1:3" s="4" customFormat="1" ht="69" customHeight="1" x14ac:dyDescent="0.25">
      <c r="A52" s="7" t="s">
        <v>58</v>
      </c>
      <c r="B52" s="8" t="s">
        <v>59</v>
      </c>
      <c r="C52" s="20">
        <f>C53</f>
        <v>42990</v>
      </c>
    </row>
    <row r="53" spans="1:3" ht="66" x14ac:dyDescent="0.25">
      <c r="A53" s="9" t="s">
        <v>60</v>
      </c>
      <c r="B53" s="10" t="s">
        <v>61</v>
      </c>
      <c r="C53" s="21">
        <f>C54+C55</f>
        <v>42990</v>
      </c>
    </row>
    <row r="54" spans="1:3" x14ac:dyDescent="0.25">
      <c r="A54" s="11" t="s">
        <v>60</v>
      </c>
      <c r="B54" s="12" t="s">
        <v>62</v>
      </c>
      <c r="C54" s="23">
        <f>22163-14673</f>
        <v>7490</v>
      </c>
    </row>
    <row r="55" spans="1:3" s="5" customFormat="1" x14ac:dyDescent="0.25">
      <c r="A55" s="11" t="s">
        <v>60</v>
      </c>
      <c r="B55" s="12" t="s">
        <v>122</v>
      </c>
      <c r="C55" s="23">
        <f>34000+1500</f>
        <v>35500</v>
      </c>
    </row>
    <row r="56" spans="1:3" s="4" customFormat="1" x14ac:dyDescent="0.25">
      <c r="A56" s="7" t="s">
        <v>64</v>
      </c>
      <c r="B56" s="8" t="s">
        <v>63</v>
      </c>
      <c r="C56" s="20">
        <f>C57</f>
        <v>8486</v>
      </c>
    </row>
    <row r="57" spans="1:3" x14ac:dyDescent="0.25">
      <c r="A57" s="9" t="s">
        <v>66</v>
      </c>
      <c r="B57" s="10" t="s">
        <v>65</v>
      </c>
      <c r="C57" s="20">
        <f>SUM(C58:C60)</f>
        <v>8486</v>
      </c>
    </row>
    <row r="58" spans="1:3" ht="26.4" x14ac:dyDescent="0.25">
      <c r="A58" s="9" t="s">
        <v>68</v>
      </c>
      <c r="B58" s="10" t="s">
        <v>67</v>
      </c>
      <c r="C58" s="21">
        <v>905</v>
      </c>
    </row>
    <row r="59" spans="1:3" x14ac:dyDescent="0.25">
      <c r="A59" s="9" t="s">
        <v>69</v>
      </c>
      <c r="B59" s="10" t="s">
        <v>70</v>
      </c>
      <c r="C59" s="23">
        <f>3701-524</f>
        <v>3177</v>
      </c>
    </row>
    <row r="60" spans="1:3" x14ac:dyDescent="0.25">
      <c r="A60" s="9" t="s">
        <v>71</v>
      </c>
      <c r="B60" s="10" t="s">
        <v>72</v>
      </c>
      <c r="C60" s="21">
        <v>4404</v>
      </c>
    </row>
    <row r="61" spans="1:3" ht="26.4" x14ac:dyDescent="0.25">
      <c r="A61" s="7" t="s">
        <v>274</v>
      </c>
      <c r="B61" s="8" t="s">
        <v>275</v>
      </c>
      <c r="C61" s="24">
        <f>C62+C63</f>
        <v>31200</v>
      </c>
    </row>
    <row r="62" spans="1:3" ht="26.4" x14ac:dyDescent="0.25">
      <c r="A62" s="9" t="s">
        <v>276</v>
      </c>
      <c r="B62" s="10" t="s">
        <v>278</v>
      </c>
      <c r="C62" s="21">
        <v>5400</v>
      </c>
    </row>
    <row r="63" spans="1:3" x14ac:dyDescent="0.25">
      <c r="A63" s="9" t="s">
        <v>277</v>
      </c>
      <c r="B63" s="10" t="s">
        <v>279</v>
      </c>
      <c r="C63" s="21">
        <v>25800</v>
      </c>
    </row>
    <row r="64" spans="1:3" s="4" customFormat="1" x14ac:dyDescent="0.25">
      <c r="A64" s="7" t="s">
        <v>73</v>
      </c>
      <c r="B64" s="8" t="s">
        <v>74</v>
      </c>
      <c r="C64" s="20">
        <f>SUM(C65:C67)</f>
        <v>126500</v>
      </c>
    </row>
    <row r="65" spans="1:4" ht="79.2" x14ac:dyDescent="0.25">
      <c r="A65" s="9" t="s">
        <v>76</v>
      </c>
      <c r="B65" s="10" t="s">
        <v>75</v>
      </c>
      <c r="C65" s="23">
        <f>14958+15042</f>
        <v>30000</v>
      </c>
    </row>
    <row r="66" spans="1:4" ht="39.6" x14ac:dyDescent="0.25">
      <c r="A66" s="9" t="s">
        <v>77</v>
      </c>
      <c r="B66" s="10" t="s">
        <v>78</v>
      </c>
      <c r="C66" s="23">
        <f>64215+31449</f>
        <v>95664</v>
      </c>
    </row>
    <row r="67" spans="1:4" ht="39.6" x14ac:dyDescent="0.25">
      <c r="A67" s="9" t="s">
        <v>280</v>
      </c>
      <c r="B67" s="10" t="s">
        <v>281</v>
      </c>
      <c r="C67" s="23">
        <v>836</v>
      </c>
    </row>
    <row r="68" spans="1:4" s="4" customFormat="1" x14ac:dyDescent="0.25">
      <c r="A68" s="7" t="s">
        <v>80</v>
      </c>
      <c r="B68" s="8" t="s">
        <v>79</v>
      </c>
      <c r="C68" s="20">
        <f>C69</f>
        <v>23361</v>
      </c>
    </row>
    <row r="69" spans="1:4" ht="26.4" customHeight="1" x14ac:dyDescent="0.25">
      <c r="A69" s="9" t="s">
        <v>81</v>
      </c>
      <c r="B69" s="10" t="s">
        <v>82</v>
      </c>
      <c r="C69" s="23">
        <f>15850+7511</f>
        <v>23361</v>
      </c>
    </row>
    <row r="70" spans="1:4" s="4" customFormat="1" x14ac:dyDescent="0.25">
      <c r="A70" s="7" t="s">
        <v>84</v>
      </c>
      <c r="B70" s="8" t="s">
        <v>83</v>
      </c>
      <c r="C70" s="20">
        <f>C71</f>
        <v>635516</v>
      </c>
    </row>
    <row r="71" spans="1:4" x14ac:dyDescent="0.25">
      <c r="A71" s="9" t="s">
        <v>85</v>
      </c>
      <c r="B71" s="10" t="s">
        <v>86</v>
      </c>
      <c r="C71" s="23">
        <f>2042265+3251-1300000-110000</f>
        <v>635516</v>
      </c>
    </row>
    <row r="72" spans="1:4" s="4" customFormat="1" x14ac:dyDescent="0.25">
      <c r="A72" s="7"/>
      <c r="B72" s="8" t="s">
        <v>87</v>
      </c>
      <c r="C72" s="20">
        <f>C42+C56+C64+C68+C70+C61</f>
        <v>1072955</v>
      </c>
    </row>
    <row r="73" spans="1:4" s="4" customFormat="1" x14ac:dyDescent="0.25">
      <c r="A73" s="7" t="s">
        <v>89</v>
      </c>
      <c r="B73" s="8" t="s">
        <v>88</v>
      </c>
      <c r="C73" s="20">
        <f>C74+C156</f>
        <v>4892366</v>
      </c>
    </row>
    <row r="74" spans="1:4" s="4" customFormat="1" ht="26.4" x14ac:dyDescent="0.25">
      <c r="A74" s="7" t="s">
        <v>90</v>
      </c>
      <c r="B74" s="8" t="s">
        <v>91</v>
      </c>
      <c r="C74" s="20">
        <f>C75+C77+C126+C146</f>
        <v>4892366</v>
      </c>
    </row>
    <row r="75" spans="1:4" s="4" customFormat="1" x14ac:dyDescent="0.25">
      <c r="A75" s="7" t="s">
        <v>92</v>
      </c>
      <c r="B75" s="8" t="s">
        <v>114</v>
      </c>
      <c r="C75" s="20">
        <f>C76</f>
        <v>108764</v>
      </c>
    </row>
    <row r="76" spans="1:4" ht="26.4" x14ac:dyDescent="0.25">
      <c r="A76" s="9" t="s">
        <v>94</v>
      </c>
      <c r="B76" s="10" t="s">
        <v>93</v>
      </c>
      <c r="C76" s="21">
        <f>112015-3251</f>
        <v>108764</v>
      </c>
    </row>
    <row r="77" spans="1:4" s="4" customFormat="1" ht="26.4" x14ac:dyDescent="0.25">
      <c r="A77" s="7" t="s">
        <v>95</v>
      </c>
      <c r="B77" s="8" t="s">
        <v>115</v>
      </c>
      <c r="C77" s="20">
        <f>SUM(C78:C125)</f>
        <v>1841635</v>
      </c>
    </row>
    <row r="78" spans="1:4" ht="26.4" x14ac:dyDescent="0.25">
      <c r="A78" s="14" t="s">
        <v>146</v>
      </c>
      <c r="B78" s="10" t="s">
        <v>147</v>
      </c>
      <c r="C78" s="23">
        <f>135815+14250</f>
        <v>150065</v>
      </c>
      <c r="D78" s="16"/>
    </row>
    <row r="79" spans="1:4" ht="52.8" x14ac:dyDescent="0.25">
      <c r="A79" s="14" t="s">
        <v>188</v>
      </c>
      <c r="B79" s="10" t="s">
        <v>189</v>
      </c>
      <c r="C79" s="21">
        <v>1188</v>
      </c>
      <c r="D79" s="16"/>
    </row>
    <row r="80" spans="1:4" ht="79.2" x14ac:dyDescent="0.25">
      <c r="A80" s="14" t="s">
        <v>188</v>
      </c>
      <c r="B80" s="10" t="s">
        <v>241</v>
      </c>
      <c r="C80" s="21">
        <f>2578</f>
        <v>2578</v>
      </c>
      <c r="D80" s="16"/>
    </row>
    <row r="81" spans="1:4" ht="26.4" x14ac:dyDescent="0.25">
      <c r="A81" s="14" t="s">
        <v>237</v>
      </c>
      <c r="B81" s="10" t="s">
        <v>238</v>
      </c>
      <c r="C81" s="21">
        <v>3210</v>
      </c>
      <c r="D81" s="16"/>
    </row>
    <row r="82" spans="1:4" ht="26.4" x14ac:dyDescent="0.25">
      <c r="A82" s="14" t="s">
        <v>208</v>
      </c>
      <c r="B82" s="10" t="s">
        <v>209</v>
      </c>
      <c r="C82" s="21">
        <f>4000+74</f>
        <v>4074</v>
      </c>
      <c r="D82" s="16"/>
    </row>
    <row r="83" spans="1:4" ht="39.6" x14ac:dyDescent="0.25">
      <c r="A83" s="14" t="s">
        <v>203</v>
      </c>
      <c r="B83" s="15" t="s">
        <v>199</v>
      </c>
      <c r="C83" s="21">
        <f>225579+264811-226050</f>
        <v>264340</v>
      </c>
      <c r="D83" s="16"/>
    </row>
    <row r="84" spans="1:4" x14ac:dyDescent="0.25">
      <c r="A84" s="14" t="s">
        <v>215</v>
      </c>
      <c r="B84" s="10" t="s">
        <v>220</v>
      </c>
      <c r="C84" s="21">
        <v>12002</v>
      </c>
      <c r="D84" s="16"/>
    </row>
    <row r="85" spans="1:4" x14ac:dyDescent="0.25">
      <c r="A85" s="14" t="s">
        <v>245</v>
      </c>
      <c r="B85" s="10" t="s">
        <v>246</v>
      </c>
      <c r="C85" s="23">
        <v>7600</v>
      </c>
      <c r="D85" s="16"/>
    </row>
    <row r="86" spans="1:4" s="4" customFormat="1" ht="39.6" x14ac:dyDescent="0.25">
      <c r="A86" s="14" t="s">
        <v>130</v>
      </c>
      <c r="B86" s="10" t="s">
        <v>131</v>
      </c>
      <c r="C86" s="21">
        <v>234606</v>
      </c>
      <c r="D86" s="16"/>
    </row>
    <row r="87" spans="1:4" s="4" customFormat="1" ht="26.4" x14ac:dyDescent="0.25">
      <c r="A87" s="14" t="s">
        <v>212</v>
      </c>
      <c r="B87" s="10" t="s">
        <v>213</v>
      </c>
      <c r="C87" s="21">
        <f>44158+16882</f>
        <v>61040</v>
      </c>
      <c r="D87" s="16"/>
    </row>
    <row r="88" spans="1:4" s="4" customFormat="1" ht="26.4" x14ac:dyDescent="0.25">
      <c r="A88" s="14" t="s">
        <v>212</v>
      </c>
      <c r="B88" s="10" t="s">
        <v>214</v>
      </c>
      <c r="C88" s="21">
        <f>11801-11801</f>
        <v>0</v>
      </c>
      <c r="D88" s="16"/>
    </row>
    <row r="89" spans="1:4" s="4" customFormat="1" ht="39.6" x14ac:dyDescent="0.25">
      <c r="A89" s="14" t="s">
        <v>212</v>
      </c>
      <c r="B89" s="10" t="s">
        <v>243</v>
      </c>
      <c r="C89" s="21">
        <f>100000-934</f>
        <v>99066</v>
      </c>
      <c r="D89" s="16"/>
    </row>
    <row r="90" spans="1:4" s="4" customFormat="1" ht="26.4" x14ac:dyDescent="0.25">
      <c r="A90" s="14" t="s">
        <v>204</v>
      </c>
      <c r="B90" s="10" t="s">
        <v>205</v>
      </c>
      <c r="C90" s="23">
        <f>20000-103</f>
        <v>19897</v>
      </c>
      <c r="D90" s="16"/>
    </row>
    <row r="91" spans="1:4" s="4" customFormat="1" ht="79.2" x14ac:dyDescent="0.25">
      <c r="A91" s="14" t="s">
        <v>262</v>
      </c>
      <c r="B91" s="10" t="s">
        <v>263</v>
      </c>
      <c r="C91" s="23">
        <v>636</v>
      </c>
      <c r="D91" s="16"/>
    </row>
    <row r="92" spans="1:4" s="4" customFormat="1" ht="52.8" x14ac:dyDescent="0.25">
      <c r="A92" s="14" t="s">
        <v>190</v>
      </c>
      <c r="B92" s="10" t="s">
        <v>191</v>
      </c>
      <c r="C92" s="23">
        <f>58558-41704+18241-12283+13552</f>
        <v>36364</v>
      </c>
      <c r="D92" s="16"/>
    </row>
    <row r="93" spans="1:4" s="4" customFormat="1" x14ac:dyDescent="0.25">
      <c r="A93" s="14" t="s">
        <v>252</v>
      </c>
      <c r="B93" s="10" t="s">
        <v>253</v>
      </c>
      <c r="C93" s="23">
        <v>950</v>
      </c>
      <c r="D93" s="16"/>
    </row>
    <row r="94" spans="1:4" s="4" customFormat="1" ht="26.4" x14ac:dyDescent="0.25">
      <c r="A94" s="14" t="s">
        <v>227</v>
      </c>
      <c r="B94" s="10" t="s">
        <v>228</v>
      </c>
      <c r="C94" s="21">
        <v>31652</v>
      </c>
      <c r="D94" s="16"/>
    </row>
    <row r="95" spans="1:4" s="4" customFormat="1" ht="39.6" x14ac:dyDescent="0.25">
      <c r="A95" s="14" t="s">
        <v>248</v>
      </c>
      <c r="B95" s="10" t="s">
        <v>249</v>
      </c>
      <c r="C95" s="23">
        <v>111</v>
      </c>
      <c r="D95" s="16"/>
    </row>
    <row r="96" spans="1:4" s="4" customFormat="1" ht="52.8" x14ac:dyDescent="0.25">
      <c r="A96" s="14" t="s">
        <v>206</v>
      </c>
      <c r="B96" s="10" t="s">
        <v>207</v>
      </c>
      <c r="C96" s="21">
        <v>1663</v>
      </c>
      <c r="D96" s="16"/>
    </row>
    <row r="97" spans="1:4" s="4" customFormat="1" ht="39.6" x14ac:dyDescent="0.25">
      <c r="A97" s="14" t="s">
        <v>264</v>
      </c>
      <c r="B97" s="10" t="s">
        <v>265</v>
      </c>
      <c r="C97" s="23">
        <v>1747</v>
      </c>
      <c r="D97" s="16"/>
    </row>
    <row r="98" spans="1:4" s="4" customFormat="1" hidden="1" x14ac:dyDescent="0.25">
      <c r="A98" s="14" t="s">
        <v>192</v>
      </c>
      <c r="B98" s="10" t="s">
        <v>193</v>
      </c>
      <c r="C98" s="21">
        <f>16882-16882</f>
        <v>0</v>
      </c>
      <c r="D98" s="16"/>
    </row>
    <row r="99" spans="1:4" s="4" customFormat="1" ht="26.4" x14ac:dyDescent="0.25">
      <c r="A99" s="14" t="s">
        <v>200</v>
      </c>
      <c r="B99" s="10" t="s">
        <v>201</v>
      </c>
      <c r="C99" s="21">
        <v>1654</v>
      </c>
      <c r="D99" s="16"/>
    </row>
    <row r="100" spans="1:4" s="4" customFormat="1" x14ac:dyDescent="0.25">
      <c r="A100" s="14" t="s">
        <v>148</v>
      </c>
      <c r="B100" s="10" t="s">
        <v>149</v>
      </c>
      <c r="C100" s="23">
        <f>19306-6768+13192</f>
        <v>25730</v>
      </c>
      <c r="D100" s="16"/>
    </row>
    <row r="101" spans="1:4" s="4" customFormat="1" ht="26.4" hidden="1" x14ac:dyDescent="0.25">
      <c r="A101" s="14" t="s">
        <v>186</v>
      </c>
      <c r="B101" s="10" t="s">
        <v>187</v>
      </c>
      <c r="C101" s="21">
        <f>1443-1443</f>
        <v>0</v>
      </c>
      <c r="D101" s="16"/>
    </row>
    <row r="102" spans="1:4" ht="52.8" hidden="1" x14ac:dyDescent="0.25">
      <c r="A102" s="14" t="s">
        <v>126</v>
      </c>
      <c r="B102" s="10" t="s">
        <v>127</v>
      </c>
      <c r="C102" s="23">
        <f>747+500-1247</f>
        <v>0</v>
      </c>
      <c r="D102" s="16"/>
    </row>
    <row r="103" spans="1:4" ht="26.4" x14ac:dyDescent="0.25">
      <c r="A103" s="14" t="s">
        <v>136</v>
      </c>
      <c r="B103" s="10" t="s">
        <v>137</v>
      </c>
      <c r="C103" s="21">
        <v>11445</v>
      </c>
      <c r="D103" s="16"/>
    </row>
    <row r="104" spans="1:4" ht="26.4" x14ac:dyDescent="0.25">
      <c r="A104" s="14" t="s">
        <v>197</v>
      </c>
      <c r="B104" s="10" t="s">
        <v>198</v>
      </c>
      <c r="C104" s="23">
        <f>12335-6514</f>
        <v>5821</v>
      </c>
      <c r="D104" s="16"/>
    </row>
    <row r="105" spans="1:4" ht="26.4" x14ac:dyDescent="0.25">
      <c r="A105" s="14" t="s">
        <v>235</v>
      </c>
      <c r="B105" s="10" t="s">
        <v>236</v>
      </c>
      <c r="C105" s="21">
        <v>288</v>
      </c>
      <c r="D105" s="16"/>
    </row>
    <row r="106" spans="1:4" x14ac:dyDescent="0.25">
      <c r="A106" s="14" t="s">
        <v>194</v>
      </c>
      <c r="B106" s="10" t="s">
        <v>242</v>
      </c>
      <c r="C106" s="23">
        <f>3879+24802-2014</f>
        <v>26667</v>
      </c>
      <c r="D106" s="16"/>
    </row>
    <row r="107" spans="1:4" hidden="1" x14ac:dyDescent="0.25">
      <c r="A107" s="14" t="s">
        <v>195</v>
      </c>
      <c r="B107" s="10" t="s">
        <v>196</v>
      </c>
      <c r="C107" s="21">
        <f>100000-100000</f>
        <v>0</v>
      </c>
      <c r="D107" s="16"/>
    </row>
    <row r="108" spans="1:4" ht="39.6" x14ac:dyDescent="0.25">
      <c r="A108" s="14" t="s">
        <v>144</v>
      </c>
      <c r="B108" s="10" t="s">
        <v>145</v>
      </c>
      <c r="C108" s="21">
        <v>150487</v>
      </c>
      <c r="D108" s="16"/>
    </row>
    <row r="109" spans="1:4" ht="26.4" x14ac:dyDescent="0.25">
      <c r="A109" s="14" t="s">
        <v>233</v>
      </c>
      <c r="B109" s="10" t="s">
        <v>234</v>
      </c>
      <c r="C109" s="23">
        <f>45045-225</f>
        <v>44820</v>
      </c>
      <c r="D109" s="16"/>
    </row>
    <row r="110" spans="1:4" ht="26.4" x14ac:dyDescent="0.25">
      <c r="A110" s="14" t="s">
        <v>231</v>
      </c>
      <c r="B110" s="10" t="s">
        <v>232</v>
      </c>
      <c r="C110" s="23">
        <f>19305-3957</f>
        <v>15348</v>
      </c>
      <c r="D110" s="16"/>
    </row>
    <row r="111" spans="1:4" ht="26.4" x14ac:dyDescent="0.25">
      <c r="A111" s="14" t="s">
        <v>256</v>
      </c>
      <c r="B111" s="10" t="s">
        <v>257</v>
      </c>
      <c r="C111" s="23">
        <v>2492</v>
      </c>
      <c r="D111" s="16"/>
    </row>
    <row r="112" spans="1:4" ht="52.8" x14ac:dyDescent="0.25">
      <c r="A112" s="14" t="s">
        <v>229</v>
      </c>
      <c r="B112" s="10" t="s">
        <v>230</v>
      </c>
      <c r="C112" s="21">
        <v>500</v>
      </c>
      <c r="D112" s="16"/>
    </row>
    <row r="113" spans="1:4" x14ac:dyDescent="0.25">
      <c r="A113" s="9" t="s">
        <v>128</v>
      </c>
      <c r="B113" s="10" t="s">
        <v>129</v>
      </c>
      <c r="C113" s="21">
        <v>7177</v>
      </c>
      <c r="D113" s="16"/>
    </row>
    <row r="114" spans="1:4" ht="39.6" x14ac:dyDescent="0.25">
      <c r="A114" s="14" t="s">
        <v>124</v>
      </c>
      <c r="B114" s="10" t="s">
        <v>118</v>
      </c>
      <c r="C114" s="21">
        <v>3232</v>
      </c>
      <c r="D114" s="16"/>
    </row>
    <row r="115" spans="1:4" ht="52.8" x14ac:dyDescent="0.25">
      <c r="A115" s="14" t="s">
        <v>125</v>
      </c>
      <c r="B115" s="10" t="s">
        <v>119</v>
      </c>
      <c r="C115" s="23">
        <f>20150-1491</f>
        <v>18659</v>
      </c>
      <c r="D115" s="16"/>
    </row>
    <row r="116" spans="1:4" ht="39.6" x14ac:dyDescent="0.25">
      <c r="A116" s="14" t="s">
        <v>142</v>
      </c>
      <c r="B116" s="10" t="s">
        <v>143</v>
      </c>
      <c r="C116" s="21">
        <f>88506-1278</f>
        <v>87228</v>
      </c>
      <c r="D116" s="16"/>
    </row>
    <row r="117" spans="1:4" ht="39.6" x14ac:dyDescent="0.25">
      <c r="A117" s="14" t="s">
        <v>140</v>
      </c>
      <c r="B117" s="10" t="s">
        <v>141</v>
      </c>
      <c r="C117" s="21">
        <f>26957-2623</f>
        <v>24334</v>
      </c>
      <c r="D117" s="16"/>
    </row>
    <row r="118" spans="1:4" ht="39.6" x14ac:dyDescent="0.25">
      <c r="A118" s="14" t="s">
        <v>138</v>
      </c>
      <c r="B118" s="10" t="s">
        <v>139</v>
      </c>
      <c r="C118" s="21">
        <f>21974-14649</f>
        <v>7325</v>
      </c>
      <c r="D118" s="16"/>
    </row>
    <row r="119" spans="1:4" ht="39.6" x14ac:dyDescent="0.25">
      <c r="A119" s="14" t="s">
        <v>202</v>
      </c>
      <c r="B119" s="10" t="s">
        <v>244</v>
      </c>
      <c r="C119" s="23">
        <f>49431-534</f>
        <v>48897</v>
      </c>
      <c r="D119" s="16"/>
    </row>
    <row r="120" spans="1:4" x14ac:dyDescent="0.25">
      <c r="A120" s="14" t="s">
        <v>239</v>
      </c>
      <c r="B120" s="10" t="s">
        <v>240</v>
      </c>
      <c r="C120" s="21">
        <f>11256-451</f>
        <v>10805</v>
      </c>
      <c r="D120" s="16"/>
    </row>
    <row r="121" spans="1:4" x14ac:dyDescent="0.25">
      <c r="A121" s="14" t="s">
        <v>266</v>
      </c>
      <c r="B121" s="15" t="s">
        <v>267</v>
      </c>
      <c r="C121" s="23">
        <f>71060-38685</f>
        <v>32375</v>
      </c>
      <c r="D121" s="16"/>
    </row>
    <row r="122" spans="1:4" ht="26.4" x14ac:dyDescent="0.25">
      <c r="A122" s="14" t="s">
        <v>210</v>
      </c>
      <c r="B122" s="10" t="s">
        <v>211</v>
      </c>
      <c r="C122" s="23">
        <f>42363+42363-42363</f>
        <v>42363</v>
      </c>
      <c r="D122" s="16"/>
    </row>
    <row r="123" spans="1:4" ht="26.4" x14ac:dyDescent="0.25">
      <c r="A123" s="14" t="s">
        <v>132</v>
      </c>
      <c r="B123" s="10" t="s">
        <v>133</v>
      </c>
      <c r="C123" s="23">
        <f>94784+22274+19824</f>
        <v>136882</v>
      </c>
      <c r="D123" s="16"/>
    </row>
    <row r="124" spans="1:4" ht="26.4" x14ac:dyDescent="0.25">
      <c r="A124" s="14" t="s">
        <v>134</v>
      </c>
      <c r="B124" s="10" t="s">
        <v>135</v>
      </c>
      <c r="C124" s="23">
        <f>529690-197361+21988-218329</f>
        <v>135988</v>
      </c>
      <c r="D124" s="16"/>
    </row>
    <row r="125" spans="1:4" ht="52.8" x14ac:dyDescent="0.25">
      <c r="A125" s="14" t="s">
        <v>150</v>
      </c>
      <c r="B125" s="10" t="s">
        <v>151</v>
      </c>
      <c r="C125" s="21">
        <v>68329</v>
      </c>
      <c r="D125" s="16"/>
    </row>
    <row r="126" spans="1:4" s="4" customFormat="1" ht="26.4" x14ac:dyDescent="0.25">
      <c r="A126" s="7" t="s">
        <v>96</v>
      </c>
      <c r="B126" s="8" t="s">
        <v>116</v>
      </c>
      <c r="C126" s="20">
        <f>SUM(C127:C145)</f>
        <v>2395845</v>
      </c>
    </row>
    <row r="127" spans="1:4" ht="26.4" x14ac:dyDescent="0.25">
      <c r="A127" s="14" t="s">
        <v>169</v>
      </c>
      <c r="B127" s="10" t="s">
        <v>170</v>
      </c>
      <c r="C127" s="23">
        <f>66878-1300</f>
        <v>65578</v>
      </c>
    </row>
    <row r="128" spans="1:4" ht="26.4" x14ac:dyDescent="0.25">
      <c r="A128" s="14" t="s">
        <v>171</v>
      </c>
      <c r="B128" s="10" t="s">
        <v>172</v>
      </c>
      <c r="C128" s="23">
        <f>5555+402+387</f>
        <v>6344</v>
      </c>
    </row>
    <row r="129" spans="1:3" ht="52.8" x14ac:dyDescent="0.25">
      <c r="A129" s="14" t="s">
        <v>156</v>
      </c>
      <c r="B129" s="10" t="s">
        <v>185</v>
      </c>
      <c r="C129" s="21">
        <f>4674+1229</f>
        <v>5903</v>
      </c>
    </row>
    <row r="130" spans="1:3" ht="66" x14ac:dyDescent="0.25">
      <c r="A130" s="14" t="s">
        <v>181</v>
      </c>
      <c r="B130" s="10" t="s">
        <v>182</v>
      </c>
      <c r="C130" s="21">
        <f>2622+201</f>
        <v>2823</v>
      </c>
    </row>
    <row r="131" spans="1:3" ht="26.4" x14ac:dyDescent="0.25">
      <c r="A131" s="14" t="s">
        <v>179</v>
      </c>
      <c r="B131" s="10" t="s">
        <v>180</v>
      </c>
      <c r="C131" s="21">
        <f>13983+1177</f>
        <v>15160</v>
      </c>
    </row>
    <row r="132" spans="1:3" ht="39.6" x14ac:dyDescent="0.25">
      <c r="A132" s="14" t="s">
        <v>165</v>
      </c>
      <c r="B132" s="10" t="s">
        <v>166</v>
      </c>
      <c r="C132" s="23">
        <f>4883+74+4974</f>
        <v>9931</v>
      </c>
    </row>
    <row r="133" spans="1:3" ht="92.4" x14ac:dyDescent="0.25">
      <c r="A133" s="14" t="s">
        <v>152</v>
      </c>
      <c r="B133" s="10" t="s">
        <v>120</v>
      </c>
      <c r="C133" s="21">
        <v>80773</v>
      </c>
    </row>
    <row r="134" spans="1:3" ht="52.8" x14ac:dyDescent="0.25">
      <c r="A134" s="14" t="s">
        <v>153</v>
      </c>
      <c r="B134" s="10" t="s">
        <v>121</v>
      </c>
      <c r="C134" s="23">
        <f>436-246</f>
        <v>190</v>
      </c>
    </row>
    <row r="135" spans="1:3" ht="39.6" x14ac:dyDescent="0.25">
      <c r="A135" s="14" t="s">
        <v>177</v>
      </c>
      <c r="B135" s="10" t="s">
        <v>178</v>
      </c>
      <c r="C135" s="21">
        <f>540+72</f>
        <v>612</v>
      </c>
    </row>
    <row r="136" spans="1:3" ht="52.8" x14ac:dyDescent="0.25">
      <c r="A136" s="14" t="s">
        <v>175</v>
      </c>
      <c r="B136" s="10" t="s">
        <v>176</v>
      </c>
      <c r="C136" s="21">
        <v>32271</v>
      </c>
    </row>
    <row r="137" spans="1:3" ht="39.6" x14ac:dyDescent="0.25">
      <c r="A137" s="14" t="s">
        <v>254</v>
      </c>
      <c r="B137" s="10" t="s">
        <v>255</v>
      </c>
      <c r="C137" s="23">
        <v>172</v>
      </c>
    </row>
    <row r="138" spans="1:3" ht="66" x14ac:dyDescent="0.25">
      <c r="A138" s="14" t="s">
        <v>159</v>
      </c>
      <c r="B138" s="10" t="s">
        <v>160</v>
      </c>
      <c r="C138" s="21">
        <f>4763+418</f>
        <v>5181</v>
      </c>
    </row>
    <row r="139" spans="1:3" ht="145.19999999999999" x14ac:dyDescent="0.25">
      <c r="A139" s="14" t="s">
        <v>221</v>
      </c>
      <c r="B139" s="10" t="s">
        <v>222</v>
      </c>
      <c r="C139" s="21">
        <v>2823</v>
      </c>
    </row>
    <row r="140" spans="1:3" ht="26.4" x14ac:dyDescent="0.25">
      <c r="A140" s="14" t="s">
        <v>173</v>
      </c>
      <c r="B140" s="10" t="s">
        <v>174</v>
      </c>
      <c r="C140" s="21">
        <v>30003</v>
      </c>
    </row>
    <row r="141" spans="1:3" ht="92.4" x14ac:dyDescent="0.25">
      <c r="A141" s="14" t="s">
        <v>163</v>
      </c>
      <c r="B141" s="10" t="s">
        <v>164</v>
      </c>
      <c r="C141" s="23">
        <f>812141+9818</f>
        <v>821959</v>
      </c>
    </row>
    <row r="142" spans="1:3" ht="79.2" x14ac:dyDescent="0.25">
      <c r="A142" s="14" t="s">
        <v>158</v>
      </c>
      <c r="B142" s="10" t="s">
        <v>157</v>
      </c>
      <c r="C142" s="23">
        <f>29259-848</f>
        <v>28411</v>
      </c>
    </row>
    <row r="143" spans="1:3" ht="52.8" x14ac:dyDescent="0.25">
      <c r="A143" s="14" t="s">
        <v>155</v>
      </c>
      <c r="B143" s="10" t="s">
        <v>154</v>
      </c>
      <c r="C143" s="23">
        <f>69390-6703-7071</f>
        <v>55616</v>
      </c>
    </row>
    <row r="144" spans="1:3" ht="132" x14ac:dyDescent="0.25">
      <c r="A144" s="14" t="s">
        <v>161</v>
      </c>
      <c r="B144" s="10" t="s">
        <v>162</v>
      </c>
      <c r="C144" s="23">
        <f>1211097+4+837+9632</f>
        <v>1221570</v>
      </c>
    </row>
    <row r="145" spans="1:11" ht="118.8" x14ac:dyDescent="0.25">
      <c r="A145" s="14" t="s">
        <v>167</v>
      </c>
      <c r="B145" s="10" t="s">
        <v>168</v>
      </c>
      <c r="C145" s="23">
        <f>8693+2293-461</f>
        <v>10525</v>
      </c>
    </row>
    <row r="146" spans="1:11" s="4" customFormat="1" x14ac:dyDescent="0.25">
      <c r="A146" s="7" t="s">
        <v>97</v>
      </c>
      <c r="B146" s="8" t="s">
        <v>98</v>
      </c>
      <c r="C146" s="20">
        <f>SUM(C147:C155)</f>
        <v>546122</v>
      </c>
    </row>
    <row r="147" spans="1:11" s="4" customFormat="1" ht="39.6" x14ac:dyDescent="0.25">
      <c r="A147" s="14" t="s">
        <v>216</v>
      </c>
      <c r="B147" s="10" t="s">
        <v>217</v>
      </c>
      <c r="C147" s="23">
        <f>9307+9712+280+5000-5000+40+154</f>
        <v>19493</v>
      </c>
    </row>
    <row r="148" spans="1:11" s="4" customFormat="1" ht="39.6" x14ac:dyDescent="0.25">
      <c r="A148" s="14" t="s">
        <v>250</v>
      </c>
      <c r="B148" s="10" t="s">
        <v>251</v>
      </c>
      <c r="C148" s="23">
        <v>40000</v>
      </c>
    </row>
    <row r="149" spans="1:11" s="4" customFormat="1" ht="39.6" x14ac:dyDescent="0.25">
      <c r="A149" s="14" t="s">
        <v>218</v>
      </c>
      <c r="B149" s="10" t="s">
        <v>219</v>
      </c>
      <c r="C149" s="21">
        <f>71400-45200</f>
        <v>26200</v>
      </c>
    </row>
    <row r="150" spans="1:11" s="4" customFormat="1" x14ac:dyDescent="0.25">
      <c r="A150" s="14" t="s">
        <v>247</v>
      </c>
      <c r="B150" s="10" t="s">
        <v>246</v>
      </c>
      <c r="C150" s="23">
        <v>150</v>
      </c>
    </row>
    <row r="151" spans="1:11" ht="26.4" x14ac:dyDescent="0.25">
      <c r="A151" s="14" t="s">
        <v>183</v>
      </c>
      <c r="B151" s="10" t="s">
        <v>184</v>
      </c>
      <c r="C151" s="21">
        <f>764-267</f>
        <v>497</v>
      </c>
    </row>
    <row r="152" spans="1:11" x14ac:dyDescent="0.25">
      <c r="A152" s="14" t="s">
        <v>260</v>
      </c>
      <c r="B152" s="10" t="s">
        <v>261</v>
      </c>
      <c r="C152" s="23">
        <f>6267+5000</f>
        <v>11267</v>
      </c>
    </row>
    <row r="153" spans="1:11" ht="39.6" x14ac:dyDescent="0.25">
      <c r="A153" s="14" t="s">
        <v>223</v>
      </c>
      <c r="B153" s="10" t="s">
        <v>225</v>
      </c>
      <c r="C153" s="21">
        <v>3511</v>
      </c>
    </row>
    <row r="154" spans="1:11" ht="52.8" x14ac:dyDescent="0.25">
      <c r="A154" s="14" t="s">
        <v>224</v>
      </c>
      <c r="B154" s="10" t="s">
        <v>226</v>
      </c>
      <c r="C154" s="21">
        <v>57260</v>
      </c>
    </row>
    <row r="155" spans="1:11" x14ac:dyDescent="0.25">
      <c r="A155" s="14" t="s">
        <v>258</v>
      </c>
      <c r="B155" s="10" t="s">
        <v>259</v>
      </c>
      <c r="C155" s="23">
        <f>153667+14077+220000</f>
        <v>387744</v>
      </c>
    </row>
    <row r="156" spans="1:11" s="4" customFormat="1" hidden="1" x14ac:dyDescent="0.25">
      <c r="A156" s="7" t="s">
        <v>117</v>
      </c>
      <c r="B156" s="8" t="s">
        <v>99</v>
      </c>
      <c r="C156" s="20">
        <f>C157</f>
        <v>0</v>
      </c>
    </row>
    <row r="157" spans="1:11" hidden="1" x14ac:dyDescent="0.25">
      <c r="A157" s="9" t="s">
        <v>108</v>
      </c>
      <c r="B157" s="10" t="s">
        <v>100</v>
      </c>
      <c r="C157" s="21"/>
    </row>
    <row r="158" spans="1:11" s="4" customFormat="1" x14ac:dyDescent="0.25">
      <c r="A158" s="7"/>
      <c r="B158" s="6" t="s">
        <v>101</v>
      </c>
      <c r="C158" s="20">
        <f>C41+C72+C73</f>
        <v>8688164</v>
      </c>
    </row>
    <row r="159" spans="1:11" x14ac:dyDescent="0.25">
      <c r="A159" s="2"/>
      <c r="B159" s="3"/>
    </row>
    <row r="160" spans="1:11" ht="13.8" x14ac:dyDescent="0.25">
      <c r="A160" s="2"/>
      <c r="B160" s="3"/>
      <c r="K160" s="17"/>
    </row>
    <row r="161" spans="1:2" x14ac:dyDescent="0.25">
      <c r="A161" s="2"/>
      <c r="B161" s="3"/>
    </row>
    <row r="162" spans="1:2" x14ac:dyDescent="0.25">
      <c r="A162" s="2"/>
      <c r="B162" s="3"/>
    </row>
    <row r="163" spans="1:2" x14ac:dyDescent="0.25">
      <c r="A163" s="2"/>
      <c r="B163" s="3"/>
    </row>
    <row r="164" spans="1:2" x14ac:dyDescent="0.25">
      <c r="A164" s="2"/>
      <c r="B164" s="3"/>
    </row>
    <row r="165" spans="1:2" x14ac:dyDescent="0.25">
      <c r="A165" s="2"/>
      <c r="B165" s="3"/>
    </row>
    <row r="166" spans="1:2" x14ac:dyDescent="0.25">
      <c r="A166" s="2"/>
      <c r="B166" s="3"/>
    </row>
    <row r="167" spans="1:2" x14ac:dyDescent="0.25">
      <c r="A167" s="2"/>
      <c r="B167" s="3"/>
    </row>
    <row r="168" spans="1:2" x14ac:dyDescent="0.25">
      <c r="A168" s="2"/>
      <c r="B168" s="3"/>
    </row>
  </sheetData>
  <mergeCells count="12">
    <mergeCell ref="A15:C15"/>
    <mergeCell ref="B2:C2"/>
    <mergeCell ref="B3:C3"/>
    <mergeCell ref="B4:C4"/>
    <mergeCell ref="B5:C5"/>
    <mergeCell ref="B6:C6"/>
    <mergeCell ref="A14:C14"/>
    <mergeCell ref="B8:C8"/>
    <mergeCell ref="B9:C9"/>
    <mergeCell ref="B10:C10"/>
    <mergeCell ref="B11:C11"/>
    <mergeCell ref="B12:C12"/>
  </mergeCells>
  <pageMargins left="0.59055118110236227" right="0.39370078740157483" top="0.55118110236220474" bottom="0.55118110236220474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2019-12-19T11:43:49Z</dcterms:modified>
</cp:coreProperties>
</file>