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C72" i="1" l="1"/>
  <c r="C70" i="1"/>
  <c r="C69" i="1"/>
  <c r="C65" i="1"/>
  <c r="C57" i="1"/>
  <c r="C45" i="1"/>
  <c r="C138" i="1" l="1"/>
  <c r="C136" i="1"/>
  <c r="C134" i="1"/>
  <c r="C131" i="1"/>
  <c r="C129" i="1"/>
  <c r="C128" i="1"/>
  <c r="C92" i="1"/>
  <c r="C115" i="1"/>
  <c r="C99" i="1"/>
  <c r="C90" i="1" l="1"/>
  <c r="C88" i="1"/>
  <c r="C84" i="1"/>
  <c r="C67" i="1" l="1"/>
  <c r="C52" i="1"/>
  <c r="C110" i="1" l="1"/>
  <c r="C114" i="1" l="1"/>
  <c r="C86" i="1"/>
  <c r="C80" i="1"/>
  <c r="C117" i="1" l="1"/>
  <c r="C20" i="1" l="1"/>
  <c r="C81" i="1"/>
  <c r="C56" i="1" l="1"/>
  <c r="C64" i="1" l="1"/>
  <c r="C35" i="1" l="1"/>
  <c r="C51" i="1" l="1"/>
  <c r="C33" i="1" l="1"/>
  <c r="C44" i="1" l="1"/>
  <c r="C142" i="1" l="1"/>
  <c r="C83" i="1"/>
  <c r="C75" i="1"/>
  <c r="C73" i="1"/>
  <c r="C60" i="1"/>
  <c r="C59" i="1" s="1"/>
  <c r="C49" i="1"/>
  <c r="C38" i="1"/>
  <c r="C27" i="1"/>
  <c r="C26" i="1" s="1"/>
  <c r="C21" i="1"/>
  <c r="C18" i="1"/>
  <c r="C41" i="1" l="1"/>
  <c r="C79" i="1"/>
  <c r="C78" i="1" s="1"/>
  <c r="C42" i="1"/>
  <c r="C77" i="1" s="1"/>
  <c r="C17" i="1" l="1"/>
  <c r="C144" i="1"/>
</calcChain>
</file>

<file path=xl/sharedStrings.xml><?xml version="1.0" encoding="utf-8"?>
<sst xmlns="http://schemas.openxmlformats.org/spreadsheetml/2006/main" count="268" uniqueCount="258">
  <si>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</si>
  <si>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</si>
  <si>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</si>
  <si>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</si>
  <si>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</si>
  <si>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</si>
  <si>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</si>
  <si>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</si>
  <si>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</si>
  <si>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</si>
  <si>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</si>
  <si>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</si>
  <si>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</si>
  <si>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</si>
  <si>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</si>
  <si>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</si>
  <si>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</si>
  <si>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</si>
  <si>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</si>
  <si>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</si>
  <si>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</si>
  <si>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</si>
  <si>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</si>
  <si>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</si>
  <si>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</si>
  <si>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</si>
  <si>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</si>
  <si>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</si>
  <si>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</si>
  <si>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</si>
  <si>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</si>
  <si>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</si>
  <si>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</si>
  <si>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</si>
  <si>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</si>
  <si>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</si>
  <si>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</si>
  <si>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</si>
  <si>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</si>
  <si>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</si>
  <si>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</si>
  <si>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</si>
  <si>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</si>
  <si>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</si>
  <si>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</si>
  <si>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</si>
  <si>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</si>
  <si>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</si>
  <si>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</si>
  <si>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</si>
  <si>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</si>
  <si>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</si>
  <si>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</si>
  <si>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</si>
  <si>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</si>
  <si>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</si>
  <si>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</si>
  <si>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</si>
  <si>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</si>
  <si>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</si>
  <si>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</si>
  <si>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</si>
  <si>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</si>
  <si>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</si>
  <si>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</si>
  <si>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</si>
  <si>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</si>
  <si>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</si>
  <si>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</si>
  <si>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</si>
  <si>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</si>
  <si>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</si>
  <si>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</si>
  <si>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</si>
  <si>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</si>
  <si>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</si>
  <si>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</si>
  <si>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</si>
  <si>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</si>
  <si>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</si>
  <si>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</si>
  <si>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</si>
  <si>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</si>
  <si>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</si>
  <si>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</si>
  <si>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</si>
  <si>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</si>
  <si>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</si>
  <si>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</si>
  <si>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</si>
  <si>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</si>
  <si>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</si>
  <si>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</si>
  <si>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</si>
  <si>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</si>
  <si>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</si>
  <si>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</si>
  <si>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</si>
  <si>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</si>
  <si>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</si>
  <si>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</si>
  <si>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</si>
  <si>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</si>
  <si>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</si>
  <si>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</si>
  <si>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</si>
  <si>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</si>
  <si>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</si>
  <si>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</si>
  <si>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</si>
  <si>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</si>
  <si>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</si>
  <si>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</si>
  <si>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</si>
  <si>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</si>
  <si>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</si>
  <si>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</si>
  <si>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</si>
  <si>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</si>
  <si>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Доходы, получакмые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</si>
  <si>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</si>
  <si>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</si>
  <si>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</si>
  <si>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</si>
  <si>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</si>
  <si>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</si>
  <si>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</si>
  <si>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</si>
  <si>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</si>
  <si>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</si>
  <si>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</si>
  <si>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</si>
  <si>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</si>
  <si>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</si>
  <si>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00011610061040000140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</si>
  <si>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</si>
  <si>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</si>
  <si>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</si>
  <si>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</si>
  <si>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Наро-Фоминского городского округа на 2021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</si>
  <si>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</si>
  <si>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</si>
  <si>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</si>
  <si>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</si>
  <si>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</si>
  <si>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</si>
  <si>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</si>
  <si>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</si>
  <si>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</si>
  <si>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На реализацию федеральной целевой программы "Увековечение памяти погибших при защите Отечества на 2019-2024 годы"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</si>
  <si>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</si>
  <si>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</si>
  <si>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</si>
  <si>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создание новых мест в общеобразовательных организациях</t>
  </si>
  <si>
    <t>00020225520040000150</t>
  </si>
  <si>
    <t>На реализацию программ формирования современной городской среды в части благоустройства общественных территорий</t>
  </si>
  <si>
    <t>На рекультивацию полигонов твердых коммунальных отходов</t>
  </si>
  <si>
    <t>00020225555040000150</t>
  </si>
  <si>
    <t>00020229999045242150</t>
  </si>
  <si>
    <t>На изготовление и установку стел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</si>
  <si>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</si>
  <si>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На обеспечение организации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</si>
  <si>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00020229999046028150</t>
  </si>
  <si>
    <t>00020229999046048150</t>
  </si>
  <si>
    <t>00020229999046060150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</si>
  <si>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</si>
  <si>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</si>
  <si>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</si>
  <si>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</si>
  <si>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</si>
  <si>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</si>
  <si>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</si>
  <si>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</si>
  <si>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</si>
  <si>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</si>
  <si>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</si>
  <si>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</si>
  <si>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</si>
  <si>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</si>
  <si>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</si>
  <si>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</si>
  <si>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</si>
  <si>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</si>
  <si>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</si>
  <si>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</si>
  <si>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</si>
  <si>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На обеспечение мероприятий по устойчивому сокращению непригодного для проживания жилищного фонда</t>
  </si>
  <si>
    <t>00020229999046452150</t>
  </si>
  <si>
    <t>00020229999046748150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</si>
  <si>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</si>
  <si>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</si>
  <si>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</si>
  <si>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</si>
  <si>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На осуществление государственных полномочий Московской области в области земельных отношений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</si>
  <si>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</si>
  <si>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</si>
  <si>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</si>
  <si>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</si>
  <si>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</si>
  <si>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</si>
  <si>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</si>
  <si>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</si>
  <si>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</si>
  <si>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</si>
  <si>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</si>
  <si>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</si>
  <si>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проведение Всероссийской переписи населения 2020 года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</si>
  <si>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</si>
  <si>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</si>
  <si>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</si>
  <si>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</si>
  <si>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</si>
  <si>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</si>
  <si>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00020235469040000150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</si>
  <si>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</si>
  <si>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</si>
  <si>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</si>
  <si>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</si>
  <si>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</si>
  <si>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</si>
  <si>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</si>
  <si>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00020239999046069150</t>
  </si>
  <si>
    <t>00020239999046071150</t>
  </si>
  <si>
    <t>00020239999046211150</t>
  </si>
  <si>
    <t>00020239999046212150</t>
  </si>
  <si>
    <t>00020239999046220150</t>
  </si>
  <si>
    <t>00020239999046221150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</si>
  <si>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</si>
  <si>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</si>
  <si>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</si>
  <si>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</si>
  <si>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</si>
  <si>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</si>
  <si>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</si>
  <si>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</si>
  <si>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</si>
  <si>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</si>
  <si>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</si>
  <si>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00020249999040771150</t>
  </si>
  <si>
    <t>Прочие межбюджетные трансферты из Резервного фонда Правительства Московской области</t>
  </si>
  <si>
    <t>от _________ № ____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</si>
  <si>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</si>
  <si>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</si>
  <si>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</si>
  <si>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</si>
  <si>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</si>
  <si>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</si>
  <si>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</si>
  <si>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00020229999046167150</t>
  </si>
  <si>
    <t>На устройство контейнерных площадок</t>
  </si>
  <si>
    <t>00020229999046186150</t>
  </si>
  <si>
    <t>00020229999046187150</t>
  </si>
  <si>
    <t>На улучшение архитектурно-художественного облика улиц городов</t>
  </si>
  <si>
    <t>На создание и ремонт пешеходных коммуникаций</t>
  </si>
  <si>
    <t>00020229999046189150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</si>
  <si>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</si>
  <si>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00020249999046049150</t>
  </si>
  <si>
    <t>На адресное финансирование муниципальых учреждений дополнительного образования сферы культуры Московской области, направленное на поддержку одаренных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</si>
</sst>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"/>
  <sheetViews>
    <sheetView tabSelected="1" topLeftCell="A90" zoomScaleNormal="100" workbookViewId="0">
      <selection activeCell="F107" sqref="F107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16384" width="8.85546875" style="1"/>
  </cols>
  <sheetData>
    <row r="1" spans="1:3" x14ac:dyDescent="0.2">
      <c r="B1" s="19" t="s">
        <v>98</v>
      </c>
      <c r="C1" s="19"/>
    </row>
    <row r="2" spans="1:3" x14ac:dyDescent="0.2">
      <c r="B2" s="19" t="s">
        <v>99</v>
      </c>
      <c r="C2" s="19"/>
    </row>
    <row r="3" spans="1:3" x14ac:dyDescent="0.2">
      <c r="B3" s="19" t="s">
        <v>100</v>
      </c>
      <c r="C3" s="19"/>
    </row>
    <row r="4" spans="1:3" x14ac:dyDescent="0.2">
      <c r="B4" s="19" t="s">
        <v>101</v>
      </c>
      <c r="C4" s="19"/>
    </row>
    <row r="5" spans="1:3" x14ac:dyDescent="0.2">
      <c r="B5" s="19" t="s">
        <v>240</v>
      </c>
      <c r="C5" s="19"/>
    </row>
    <row r="7" spans="1:3" x14ac:dyDescent="0.2">
      <c r="B7" s="19" t="s">
        <v>98</v>
      </c>
      <c r="C7" s="19"/>
    </row>
    <row r="8" spans="1:3" x14ac:dyDescent="0.2">
      <c r="B8" s="19" t="s">
        <v>99</v>
      </c>
      <c r="C8" s="19"/>
    </row>
    <row r="9" spans="1:3" x14ac:dyDescent="0.2">
      <c r="B9" s="19" t="s">
        <v>100</v>
      </c>
      <c r="C9" s="19"/>
    </row>
    <row r="10" spans="1:3" x14ac:dyDescent="0.2">
      <c r="B10" s="19" t="s">
        <v>101</v>
      </c>
      <c r="C10" s="19"/>
    </row>
    <row r="11" spans="1:3" x14ac:dyDescent="0.2">
      <c r="B11" s="19" t="s">
        <v>140</v>
      </c>
      <c r="C11" s="19"/>
    </row>
    <row r="13" spans="1:3" x14ac:dyDescent="0.2">
      <c r="A13" s="18" t="s">
        <v>102</v>
      </c>
      <c r="B13" s="18"/>
      <c r="C13" s="18"/>
    </row>
    <row r="14" spans="1:3" x14ac:dyDescent="0.2">
      <c r="A14" s="18" t="s">
        <v>139</v>
      </c>
      <c r="B14" s="18"/>
      <c r="C14" s="18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3" s="4" customFormat="1" x14ac:dyDescent="0.2">
      <c r="A17" s="7" t="s">
        <v>1</v>
      </c>
      <c r="B17" s="6" t="s">
        <v>104</v>
      </c>
      <c r="C17" s="8">
        <f>C41+C77</f>
        <v>3637333</v>
      </c>
    </row>
    <row r="18" spans="1:3" s="4" customFormat="1" x14ac:dyDescent="0.2">
      <c r="A18" s="7" t="s">
        <v>3</v>
      </c>
      <c r="B18" s="9" t="s">
        <v>105</v>
      </c>
      <c r="C18" s="8">
        <f>C19+C20</f>
        <v>1938948</v>
      </c>
    </row>
    <row r="19" spans="1:3" ht="25.5" x14ac:dyDescent="0.2">
      <c r="A19" s="10" t="s">
        <v>4</v>
      </c>
      <c r="B19" s="11" t="s">
        <v>54</v>
      </c>
      <c r="C19" s="12">
        <v>707959</v>
      </c>
    </row>
    <row r="20" spans="1:3" x14ac:dyDescent="0.2">
      <c r="A20" s="10" t="s">
        <v>4</v>
      </c>
      <c r="B20" s="11" t="s">
        <v>5</v>
      </c>
      <c r="C20" s="12">
        <f>1221258+9731</f>
        <v>1230989</v>
      </c>
    </row>
    <row r="21" spans="1:3" s="4" customFormat="1" ht="25.5" x14ac:dyDescent="0.2">
      <c r="A21" s="7" t="s">
        <v>7</v>
      </c>
      <c r="B21" s="9" t="s">
        <v>106</v>
      </c>
      <c r="C21" s="8">
        <f>SUM(C22:C25)</f>
        <v>79865</v>
      </c>
    </row>
    <row r="22" spans="1:3" ht="51" x14ac:dyDescent="0.2">
      <c r="A22" s="16" t="s">
        <v>9</v>
      </c>
      <c r="B22" s="11" t="s">
        <v>8</v>
      </c>
      <c r="C22" s="12">
        <v>36671</v>
      </c>
    </row>
    <row r="23" spans="1:3" ht="63.75" x14ac:dyDescent="0.2">
      <c r="A23" s="16" t="s">
        <v>14</v>
      </c>
      <c r="B23" s="11" t="s">
        <v>10</v>
      </c>
      <c r="C23" s="12">
        <v>209</v>
      </c>
    </row>
    <row r="24" spans="1:3" ht="51" x14ac:dyDescent="0.2">
      <c r="A24" s="16" t="s">
        <v>15</v>
      </c>
      <c r="B24" s="11" t="s">
        <v>11</v>
      </c>
      <c r="C24" s="12">
        <v>48239</v>
      </c>
    </row>
    <row r="25" spans="1:3" ht="51" x14ac:dyDescent="0.2">
      <c r="A25" s="16" t="s">
        <v>16</v>
      </c>
      <c r="B25" s="11" t="s">
        <v>12</v>
      </c>
      <c r="C25" s="12">
        <v>-5254</v>
      </c>
    </row>
    <row r="26" spans="1:3" s="4" customFormat="1" x14ac:dyDescent="0.2">
      <c r="A26" s="7" t="s">
        <v>23</v>
      </c>
      <c r="B26" s="9" t="s">
        <v>13</v>
      </c>
      <c r="C26" s="8">
        <f>C27+C30+C31+C32</f>
        <v>524609</v>
      </c>
    </row>
    <row r="27" spans="1:3" ht="38.25" x14ac:dyDescent="0.2">
      <c r="A27" s="10" t="s">
        <v>24</v>
      </c>
      <c r="B27" s="11" t="s">
        <v>17</v>
      </c>
      <c r="C27" s="12">
        <f>C28+C29</f>
        <v>420944</v>
      </c>
    </row>
    <row r="28" spans="1:3" ht="25.5" x14ac:dyDescent="0.2">
      <c r="A28" s="10" t="s">
        <v>25</v>
      </c>
      <c r="B28" s="11" t="s">
        <v>18</v>
      </c>
      <c r="C28" s="12">
        <v>347700</v>
      </c>
    </row>
    <row r="29" spans="1:3" ht="55.9" customHeight="1" x14ac:dyDescent="0.2">
      <c r="A29" s="10" t="s">
        <v>26</v>
      </c>
      <c r="B29" s="11" t="s">
        <v>107</v>
      </c>
      <c r="C29" s="12">
        <v>73244</v>
      </c>
    </row>
    <row r="30" spans="1:3" ht="13.15" customHeight="1" x14ac:dyDescent="0.2">
      <c r="A30" s="10" t="s">
        <v>27</v>
      </c>
      <c r="B30" s="11" t="s">
        <v>19</v>
      </c>
      <c r="C30" s="12">
        <v>18104</v>
      </c>
    </row>
    <row r="31" spans="1:3" hidden="1" x14ac:dyDescent="0.2">
      <c r="A31" s="10" t="s">
        <v>28</v>
      </c>
      <c r="B31" s="11" t="s">
        <v>20</v>
      </c>
      <c r="C31" s="12"/>
    </row>
    <row r="32" spans="1:3" ht="25.5" x14ac:dyDescent="0.2">
      <c r="A32" s="10" t="s">
        <v>29</v>
      </c>
      <c r="B32" s="11" t="s">
        <v>21</v>
      </c>
      <c r="C32" s="12">
        <v>85561</v>
      </c>
    </row>
    <row r="33" spans="1:3" s="4" customFormat="1" x14ac:dyDescent="0.2">
      <c r="A33" s="7" t="s">
        <v>116</v>
      </c>
      <c r="B33" s="9" t="s">
        <v>22</v>
      </c>
      <c r="C33" s="8">
        <f>SUM(C34:C35)</f>
        <v>725725</v>
      </c>
    </row>
    <row r="34" spans="1:3" ht="38.25" x14ac:dyDescent="0.2">
      <c r="A34" s="10" t="s">
        <v>33</v>
      </c>
      <c r="B34" s="11" t="s">
        <v>30</v>
      </c>
      <c r="C34" s="12">
        <v>190030</v>
      </c>
    </row>
    <row r="35" spans="1:3" x14ac:dyDescent="0.2">
      <c r="A35" s="7" t="s">
        <v>126</v>
      </c>
      <c r="B35" s="9" t="s">
        <v>127</v>
      </c>
      <c r="C35" s="8">
        <f>C36+C37</f>
        <v>535695</v>
      </c>
    </row>
    <row r="36" spans="1:3" ht="25.5" x14ac:dyDescent="0.2">
      <c r="A36" s="10" t="s">
        <v>34</v>
      </c>
      <c r="B36" s="11" t="s">
        <v>31</v>
      </c>
      <c r="C36" s="15">
        <v>285489</v>
      </c>
    </row>
    <row r="37" spans="1:3" ht="25.5" x14ac:dyDescent="0.2">
      <c r="A37" s="10" t="s">
        <v>35</v>
      </c>
      <c r="B37" s="11" t="s">
        <v>32</v>
      </c>
      <c r="C37" s="15">
        <v>250206</v>
      </c>
    </row>
    <row r="38" spans="1:3" s="4" customFormat="1" x14ac:dyDescent="0.2">
      <c r="A38" s="7" t="s">
        <v>39</v>
      </c>
      <c r="B38" s="9" t="s">
        <v>36</v>
      </c>
      <c r="C38" s="8">
        <f>SUM(C39:C40)</f>
        <v>27618</v>
      </c>
    </row>
    <row r="39" spans="1:3" ht="38.25" x14ac:dyDescent="0.2">
      <c r="A39" s="10" t="s">
        <v>40</v>
      </c>
      <c r="B39" s="11" t="s">
        <v>117</v>
      </c>
      <c r="C39" s="12">
        <v>27398</v>
      </c>
    </row>
    <row r="40" spans="1:3" ht="25.5" x14ac:dyDescent="0.2">
      <c r="A40" s="10" t="s">
        <v>41</v>
      </c>
      <c r="B40" s="11" t="s">
        <v>37</v>
      </c>
      <c r="C40" s="12">
        <v>220</v>
      </c>
    </row>
    <row r="41" spans="1:3" s="4" customFormat="1" x14ac:dyDescent="0.2">
      <c r="A41" s="7"/>
      <c r="B41" s="9" t="s">
        <v>38</v>
      </c>
      <c r="C41" s="8">
        <f>C18+C21+C26+C33+C38</f>
        <v>3296765</v>
      </c>
    </row>
    <row r="42" spans="1:3" s="4" customFormat="1" ht="25.5" x14ac:dyDescent="0.2">
      <c r="A42" s="7" t="s">
        <v>47</v>
      </c>
      <c r="B42" s="9" t="s">
        <v>42</v>
      </c>
      <c r="C42" s="8">
        <f>C43+C44+C49+C51</f>
        <v>228320</v>
      </c>
    </row>
    <row r="43" spans="1:3" s="4" customFormat="1" ht="42.6" customHeight="1" x14ac:dyDescent="0.2">
      <c r="A43" s="7" t="s">
        <v>48</v>
      </c>
      <c r="B43" s="9" t="s">
        <v>43</v>
      </c>
      <c r="C43" s="8">
        <v>1000</v>
      </c>
    </row>
    <row r="44" spans="1:3" s="4" customFormat="1" ht="63.75" x14ac:dyDescent="0.2">
      <c r="A44" s="7" t="s">
        <v>49</v>
      </c>
      <c r="B44" s="9" t="s">
        <v>44</v>
      </c>
      <c r="C44" s="8">
        <f>C45+C47+C46+C48</f>
        <v>184420</v>
      </c>
    </row>
    <row r="45" spans="1:3" ht="63.75" x14ac:dyDescent="0.2">
      <c r="A45" s="10" t="s">
        <v>50</v>
      </c>
      <c r="B45" s="11" t="s">
        <v>45</v>
      </c>
      <c r="C45" s="12">
        <f>142944</f>
        <v>142944</v>
      </c>
    </row>
    <row r="46" spans="1:3" ht="63.75" x14ac:dyDescent="0.2">
      <c r="A46" s="10" t="s">
        <v>118</v>
      </c>
      <c r="B46" s="11" t="s">
        <v>119</v>
      </c>
      <c r="C46" s="12">
        <v>18720</v>
      </c>
    </row>
    <row r="47" spans="1:3" ht="25.5" x14ac:dyDescent="0.2">
      <c r="A47" s="10" t="s">
        <v>51</v>
      </c>
      <c r="B47" s="11" t="s">
        <v>46</v>
      </c>
      <c r="C47" s="12">
        <v>22556</v>
      </c>
    </row>
    <row r="48" spans="1:3" ht="89.25" x14ac:dyDescent="0.2">
      <c r="A48" s="10" t="s">
        <v>120</v>
      </c>
      <c r="B48" s="11" t="s">
        <v>121</v>
      </c>
      <c r="C48" s="12">
        <v>200</v>
      </c>
    </row>
    <row r="49" spans="1:3" s="4" customFormat="1" ht="25.5" x14ac:dyDescent="0.2">
      <c r="A49" s="7" t="s">
        <v>55</v>
      </c>
      <c r="B49" s="9" t="s">
        <v>52</v>
      </c>
      <c r="C49" s="8">
        <f>C50</f>
        <v>1500</v>
      </c>
    </row>
    <row r="50" spans="1:3" ht="38.25" x14ac:dyDescent="0.2">
      <c r="A50" s="10" t="s">
        <v>56</v>
      </c>
      <c r="B50" s="11" t="s">
        <v>53</v>
      </c>
      <c r="C50" s="12">
        <v>1500</v>
      </c>
    </row>
    <row r="51" spans="1:3" s="4" customFormat="1" ht="69" customHeight="1" x14ac:dyDescent="0.2">
      <c r="A51" s="7" t="s">
        <v>57</v>
      </c>
      <c r="B51" s="9" t="s">
        <v>58</v>
      </c>
      <c r="C51" s="8">
        <f>C52+C56</f>
        <v>41400</v>
      </c>
    </row>
    <row r="52" spans="1:3" ht="63.75" x14ac:dyDescent="0.2">
      <c r="A52" s="10" t="s">
        <v>59</v>
      </c>
      <c r="B52" s="11" t="s">
        <v>60</v>
      </c>
      <c r="C52" s="12">
        <f>C53+C54+C55</f>
        <v>31000</v>
      </c>
    </row>
    <row r="53" spans="1:3" s="5" customFormat="1" x14ac:dyDescent="0.2">
      <c r="A53" s="13" t="s">
        <v>59</v>
      </c>
      <c r="B53" s="14" t="s">
        <v>115</v>
      </c>
      <c r="C53" s="12">
        <v>29000</v>
      </c>
    </row>
    <row r="54" spans="1:3" s="5" customFormat="1" x14ac:dyDescent="0.2">
      <c r="A54" s="13" t="s">
        <v>59</v>
      </c>
      <c r="B54" s="14" t="s">
        <v>128</v>
      </c>
      <c r="C54" s="12">
        <v>2000</v>
      </c>
    </row>
    <row r="55" spans="1:3" s="5" customFormat="1" hidden="1" x14ac:dyDescent="0.2">
      <c r="A55" s="13" t="s">
        <v>59</v>
      </c>
      <c r="B55" s="14" t="s">
        <v>241</v>
      </c>
      <c r="C55" s="12"/>
    </row>
    <row r="56" spans="1:3" s="5" customFormat="1" ht="76.5" x14ac:dyDescent="0.2">
      <c r="A56" s="10" t="s">
        <v>136</v>
      </c>
      <c r="B56" s="11" t="s">
        <v>137</v>
      </c>
      <c r="C56" s="12">
        <f>C57+C58</f>
        <v>10400</v>
      </c>
    </row>
    <row r="57" spans="1:3" s="5" customFormat="1" ht="25.5" x14ac:dyDescent="0.2">
      <c r="A57" s="13" t="s">
        <v>136</v>
      </c>
      <c r="B57" s="14" t="s">
        <v>138</v>
      </c>
      <c r="C57" s="12">
        <f>2900</f>
        <v>2900</v>
      </c>
    </row>
    <row r="58" spans="1:3" s="5" customFormat="1" x14ac:dyDescent="0.2">
      <c r="A58" s="13" t="s">
        <v>136</v>
      </c>
      <c r="B58" s="14" t="s">
        <v>61</v>
      </c>
      <c r="C58" s="12">
        <v>7500</v>
      </c>
    </row>
    <row r="59" spans="1:3" s="4" customFormat="1" x14ac:dyDescent="0.2">
      <c r="A59" s="7" t="s">
        <v>63</v>
      </c>
      <c r="B59" s="9" t="s">
        <v>62</v>
      </c>
      <c r="C59" s="8">
        <f>C60</f>
        <v>8424</v>
      </c>
    </row>
    <row r="60" spans="1:3" x14ac:dyDescent="0.2">
      <c r="A60" s="10" t="s">
        <v>65</v>
      </c>
      <c r="B60" s="11" t="s">
        <v>64</v>
      </c>
      <c r="C60" s="8">
        <f>SUM(C61:C63)</f>
        <v>8424</v>
      </c>
    </row>
    <row r="61" spans="1:3" ht="25.5" x14ac:dyDescent="0.2">
      <c r="A61" s="10" t="s">
        <v>67</v>
      </c>
      <c r="B61" s="11" t="s">
        <v>66</v>
      </c>
      <c r="C61" s="12">
        <v>1702</v>
      </c>
    </row>
    <row r="62" spans="1:3" x14ac:dyDescent="0.2">
      <c r="A62" s="10" t="s">
        <v>68</v>
      </c>
      <c r="B62" s="11" t="s">
        <v>69</v>
      </c>
      <c r="C62" s="12">
        <v>354</v>
      </c>
    </row>
    <row r="63" spans="1:3" x14ac:dyDescent="0.2">
      <c r="A63" s="10" t="s">
        <v>70</v>
      </c>
      <c r="B63" s="11" t="s">
        <v>71</v>
      </c>
      <c r="C63" s="12">
        <v>6368</v>
      </c>
    </row>
    <row r="64" spans="1:3" ht="25.5" x14ac:dyDescent="0.2">
      <c r="A64" s="7" t="s">
        <v>122</v>
      </c>
      <c r="B64" s="9" t="s">
        <v>124</v>
      </c>
      <c r="C64" s="8">
        <f>C66+C65</f>
        <v>3000</v>
      </c>
    </row>
    <row r="65" spans="1:3" ht="25.5" x14ac:dyDescent="0.2">
      <c r="A65" s="10" t="s">
        <v>130</v>
      </c>
      <c r="B65" s="11" t="s">
        <v>131</v>
      </c>
      <c r="C65" s="12">
        <f>3000</f>
        <v>3000</v>
      </c>
    </row>
    <row r="66" spans="1:3" hidden="1" x14ac:dyDescent="0.2">
      <c r="A66" s="10" t="s">
        <v>123</v>
      </c>
      <c r="B66" s="11" t="s">
        <v>125</v>
      </c>
      <c r="C66" s="12"/>
    </row>
    <row r="67" spans="1:3" s="4" customFormat="1" x14ac:dyDescent="0.2">
      <c r="A67" s="7" t="s">
        <v>72</v>
      </c>
      <c r="B67" s="9" t="s">
        <v>73</v>
      </c>
      <c r="C67" s="8">
        <f>SUM(C68:C72)</f>
        <v>99592</v>
      </c>
    </row>
    <row r="68" spans="1:3" ht="25.5" hidden="1" x14ac:dyDescent="0.2">
      <c r="A68" s="10" t="s">
        <v>242</v>
      </c>
      <c r="B68" s="11" t="s">
        <v>243</v>
      </c>
      <c r="C68" s="12"/>
    </row>
    <row r="69" spans="1:3" ht="76.5" x14ac:dyDescent="0.2">
      <c r="A69" s="10" t="s">
        <v>75</v>
      </c>
      <c r="B69" s="11" t="s">
        <v>74</v>
      </c>
      <c r="C69" s="12">
        <f>28592</f>
        <v>28592</v>
      </c>
    </row>
    <row r="70" spans="1:3" ht="38.25" x14ac:dyDescent="0.2">
      <c r="A70" s="10" t="s">
        <v>76</v>
      </c>
      <c r="B70" s="11" t="s">
        <v>77</v>
      </c>
      <c r="C70" s="12">
        <f>15000</f>
        <v>15000</v>
      </c>
    </row>
    <row r="71" spans="1:3" ht="38.25" hidden="1" x14ac:dyDescent="0.2">
      <c r="A71" s="10" t="s">
        <v>244</v>
      </c>
      <c r="B71" s="11" t="s">
        <v>245</v>
      </c>
      <c r="C71" s="12"/>
    </row>
    <row r="72" spans="1:3" ht="63.75" x14ac:dyDescent="0.2">
      <c r="A72" s="10" t="s">
        <v>132</v>
      </c>
      <c r="B72" s="11" t="s">
        <v>133</v>
      </c>
      <c r="C72" s="12">
        <f>56000</f>
        <v>56000</v>
      </c>
    </row>
    <row r="73" spans="1:3" s="4" customFormat="1" x14ac:dyDescent="0.2">
      <c r="A73" s="7" t="s">
        <v>79</v>
      </c>
      <c r="B73" s="9" t="s">
        <v>78</v>
      </c>
      <c r="C73" s="8">
        <f>C74</f>
        <v>1232</v>
      </c>
    </row>
    <row r="74" spans="1:3" ht="121.15" customHeight="1" x14ac:dyDescent="0.2">
      <c r="A74" s="10" t="s">
        <v>134</v>
      </c>
      <c r="B74" s="11" t="s">
        <v>135</v>
      </c>
      <c r="C74" s="12">
        <v>1232</v>
      </c>
    </row>
    <row r="75" spans="1:3" s="4" customFormat="1" hidden="1" x14ac:dyDescent="0.2">
      <c r="A75" s="7" t="s">
        <v>81</v>
      </c>
      <c r="B75" s="9" t="s">
        <v>80</v>
      </c>
      <c r="C75" s="8">
        <f>C76</f>
        <v>0</v>
      </c>
    </row>
    <row r="76" spans="1:3" hidden="1" x14ac:dyDescent="0.2">
      <c r="A76" s="10" t="s">
        <v>82</v>
      </c>
      <c r="B76" s="11" t="s">
        <v>83</v>
      </c>
      <c r="C76" s="12"/>
    </row>
    <row r="77" spans="1:3" s="4" customFormat="1" x14ac:dyDescent="0.2">
      <c r="A77" s="7"/>
      <c r="B77" s="9" t="s">
        <v>84</v>
      </c>
      <c r="C77" s="8">
        <f>C42+C59+C67+C73+C75+C64</f>
        <v>340568</v>
      </c>
    </row>
    <row r="78" spans="1:3" s="4" customFormat="1" x14ac:dyDescent="0.2">
      <c r="A78" s="7" t="s">
        <v>86</v>
      </c>
      <c r="B78" s="9" t="s">
        <v>85</v>
      </c>
      <c r="C78" s="8">
        <f>C79+C142</f>
        <v>5373141</v>
      </c>
    </row>
    <row r="79" spans="1:3" s="4" customFormat="1" ht="25.5" x14ac:dyDescent="0.2">
      <c r="A79" s="7" t="s">
        <v>87</v>
      </c>
      <c r="B79" s="9" t="s">
        <v>88</v>
      </c>
      <c r="C79" s="8">
        <f>C80+C83+C117+C138</f>
        <v>5373141</v>
      </c>
    </row>
    <row r="80" spans="1:3" s="4" customFormat="1" x14ac:dyDescent="0.2">
      <c r="A80" s="7" t="s">
        <v>89</v>
      </c>
      <c r="B80" s="9" t="s">
        <v>108</v>
      </c>
      <c r="C80" s="8">
        <f>C81+C82</f>
        <v>58032</v>
      </c>
    </row>
    <row r="81" spans="1:3" ht="25.5" x14ac:dyDescent="0.2">
      <c r="A81" s="10" t="s">
        <v>90</v>
      </c>
      <c r="B81" s="11" t="s">
        <v>129</v>
      </c>
      <c r="C81" s="12">
        <f>909+2123</f>
        <v>3032</v>
      </c>
    </row>
    <row r="82" spans="1:3" ht="25.5" x14ac:dyDescent="0.2">
      <c r="A82" s="10" t="s">
        <v>236</v>
      </c>
      <c r="B82" s="11" t="s">
        <v>237</v>
      </c>
      <c r="C82" s="12">
        <v>55000</v>
      </c>
    </row>
    <row r="83" spans="1:3" s="4" customFormat="1" ht="25.5" x14ac:dyDescent="0.2">
      <c r="A83" s="7" t="s">
        <v>91</v>
      </c>
      <c r="B83" s="9" t="s">
        <v>109</v>
      </c>
      <c r="C83" s="8">
        <f>SUM(C84:C116)</f>
        <v>2732780</v>
      </c>
    </row>
    <row r="84" spans="1:3" ht="25.5" x14ac:dyDescent="0.2">
      <c r="A84" s="10" t="s">
        <v>142</v>
      </c>
      <c r="B84" s="11" t="s">
        <v>141</v>
      </c>
      <c r="C84" s="12">
        <f>47723+68763+16000</f>
        <v>132486</v>
      </c>
    </row>
    <row r="85" spans="1:3" ht="51" x14ac:dyDescent="0.2">
      <c r="A85" s="10" t="s">
        <v>144</v>
      </c>
      <c r="B85" s="11" t="s">
        <v>143</v>
      </c>
      <c r="C85" s="12">
        <v>6275</v>
      </c>
    </row>
    <row r="86" spans="1:3" ht="63.75" x14ac:dyDescent="0.2">
      <c r="A86" s="10" t="s">
        <v>146</v>
      </c>
      <c r="B86" s="11" t="s">
        <v>145</v>
      </c>
      <c r="C86" s="12">
        <f>13482+3539</f>
        <v>17021</v>
      </c>
    </row>
    <row r="87" spans="1:3" ht="38.25" x14ac:dyDescent="0.2">
      <c r="A87" s="10" t="s">
        <v>234</v>
      </c>
      <c r="B87" s="17" t="s">
        <v>235</v>
      </c>
      <c r="C87" s="15">
        <v>892619</v>
      </c>
    </row>
    <row r="88" spans="1:3" ht="89.25" x14ac:dyDescent="0.2">
      <c r="A88" s="10" t="s">
        <v>148</v>
      </c>
      <c r="B88" s="17" t="s">
        <v>147</v>
      </c>
      <c r="C88" s="12">
        <f>3702+343+1</f>
        <v>4046</v>
      </c>
    </row>
    <row r="89" spans="1:3" ht="25.5" x14ac:dyDescent="0.2">
      <c r="A89" s="10" t="s">
        <v>150</v>
      </c>
      <c r="B89" s="17" t="s">
        <v>149</v>
      </c>
      <c r="C89" s="12">
        <v>9281</v>
      </c>
    </row>
    <row r="90" spans="1:3" ht="38.25" x14ac:dyDescent="0.2">
      <c r="A90" s="10" t="s">
        <v>152</v>
      </c>
      <c r="B90" s="11" t="s">
        <v>151</v>
      </c>
      <c r="C90" s="12">
        <f>85025+975</f>
        <v>86000</v>
      </c>
    </row>
    <row r="91" spans="1:3" ht="25.5" x14ac:dyDescent="0.2">
      <c r="A91" s="10" t="s">
        <v>230</v>
      </c>
      <c r="B91" s="11" t="s">
        <v>231</v>
      </c>
      <c r="C91" s="12">
        <v>11396</v>
      </c>
    </row>
    <row r="92" spans="1:3" x14ac:dyDescent="0.2">
      <c r="A92" s="10" t="s">
        <v>154</v>
      </c>
      <c r="B92" s="17" t="s">
        <v>153</v>
      </c>
      <c r="C92" s="15">
        <f>12085+242230+19886</f>
        <v>274201</v>
      </c>
    </row>
    <row r="93" spans="1:3" ht="25.5" x14ac:dyDescent="0.2">
      <c r="A93" s="10" t="s">
        <v>157</v>
      </c>
      <c r="B93" s="11" t="s">
        <v>155</v>
      </c>
      <c r="C93" s="12">
        <v>94116</v>
      </c>
    </row>
    <row r="94" spans="1:3" x14ac:dyDescent="0.2">
      <c r="A94" s="10" t="s">
        <v>158</v>
      </c>
      <c r="B94" s="11" t="s">
        <v>156</v>
      </c>
      <c r="C94" s="12">
        <v>664271</v>
      </c>
    </row>
    <row r="95" spans="1:3" x14ac:dyDescent="0.2">
      <c r="A95" s="10" t="s">
        <v>162</v>
      </c>
      <c r="B95" s="11" t="s">
        <v>159</v>
      </c>
      <c r="C95" s="12">
        <v>13450</v>
      </c>
    </row>
    <row r="96" spans="1:3" ht="38.25" x14ac:dyDescent="0.2">
      <c r="A96" s="10" t="s">
        <v>163</v>
      </c>
      <c r="B96" s="11" t="s">
        <v>160</v>
      </c>
      <c r="C96" s="12">
        <v>7545</v>
      </c>
    </row>
    <row r="97" spans="1:3" ht="63.75" x14ac:dyDescent="0.2">
      <c r="A97" s="10" t="s">
        <v>164</v>
      </c>
      <c r="B97" s="11" t="s">
        <v>161</v>
      </c>
      <c r="C97" s="12">
        <v>711</v>
      </c>
    </row>
    <row r="98" spans="1:3" ht="94.15" customHeight="1" x14ac:dyDescent="0.2">
      <c r="A98" s="10" t="s">
        <v>246</v>
      </c>
      <c r="B98" s="11" t="s">
        <v>247</v>
      </c>
      <c r="C98" s="12">
        <v>167</v>
      </c>
    </row>
    <row r="99" spans="1:3" x14ac:dyDescent="0.2">
      <c r="A99" s="10" t="s">
        <v>168</v>
      </c>
      <c r="B99" s="11" t="s">
        <v>165</v>
      </c>
      <c r="C99" s="12">
        <f>14582+6323</f>
        <v>20905</v>
      </c>
    </row>
    <row r="100" spans="1:3" ht="38.25" x14ac:dyDescent="0.2">
      <c r="A100" s="10" t="s">
        <v>169</v>
      </c>
      <c r="B100" s="11" t="s">
        <v>166</v>
      </c>
      <c r="C100" s="12">
        <v>76434</v>
      </c>
    </row>
    <row r="101" spans="1:3" ht="25.5" x14ac:dyDescent="0.2">
      <c r="A101" s="10" t="s">
        <v>170</v>
      </c>
      <c r="B101" s="11" t="s">
        <v>167</v>
      </c>
      <c r="C101" s="12">
        <v>22000</v>
      </c>
    </row>
    <row r="102" spans="1:3" x14ac:dyDescent="0.2">
      <c r="A102" s="10" t="s">
        <v>248</v>
      </c>
      <c r="B102" s="11" t="s">
        <v>249</v>
      </c>
      <c r="C102" s="12">
        <v>23448</v>
      </c>
    </row>
    <row r="103" spans="1:3" x14ac:dyDescent="0.2">
      <c r="A103" s="10" t="s">
        <v>250</v>
      </c>
      <c r="B103" s="11" t="s">
        <v>252</v>
      </c>
      <c r="C103" s="12">
        <v>70714</v>
      </c>
    </row>
    <row r="104" spans="1:3" s="23" customFormat="1" x14ac:dyDescent="0.2">
      <c r="A104" s="20" t="s">
        <v>251</v>
      </c>
      <c r="B104" s="21" t="s">
        <v>253</v>
      </c>
      <c r="C104" s="22">
        <f>6303+3567</f>
        <v>9870</v>
      </c>
    </row>
    <row r="105" spans="1:3" ht="38.25" x14ac:dyDescent="0.2">
      <c r="A105" s="10" t="s">
        <v>254</v>
      </c>
      <c r="B105" s="11" t="s">
        <v>255</v>
      </c>
      <c r="C105" s="15">
        <v>6470</v>
      </c>
    </row>
    <row r="106" spans="1:3" x14ac:dyDescent="0.2">
      <c r="A106" s="10" t="s">
        <v>172</v>
      </c>
      <c r="B106" s="11" t="s">
        <v>171</v>
      </c>
      <c r="C106" s="12">
        <v>7298</v>
      </c>
    </row>
    <row r="107" spans="1:3" ht="38.25" x14ac:dyDescent="0.2">
      <c r="A107" s="10" t="s">
        <v>175</v>
      </c>
      <c r="B107" s="11" t="s">
        <v>112</v>
      </c>
      <c r="C107" s="12">
        <v>4458</v>
      </c>
    </row>
    <row r="108" spans="1:3" ht="51" x14ac:dyDescent="0.2">
      <c r="A108" s="10" t="s">
        <v>176</v>
      </c>
      <c r="B108" s="11" t="s">
        <v>113</v>
      </c>
      <c r="C108" s="12">
        <v>23967</v>
      </c>
    </row>
    <row r="109" spans="1:3" ht="38.25" x14ac:dyDescent="0.2">
      <c r="A109" s="10" t="s">
        <v>177</v>
      </c>
      <c r="B109" s="11" t="s">
        <v>173</v>
      </c>
      <c r="C109" s="12">
        <v>20723</v>
      </c>
    </row>
    <row r="110" spans="1:3" x14ac:dyDescent="0.2">
      <c r="A110" s="10" t="s">
        <v>178</v>
      </c>
      <c r="B110" s="11" t="s">
        <v>174</v>
      </c>
      <c r="C110" s="12">
        <f>10462+6022</f>
        <v>16484</v>
      </c>
    </row>
    <row r="111" spans="1:3" ht="51" x14ac:dyDescent="0.2">
      <c r="A111" s="10" t="s">
        <v>181</v>
      </c>
      <c r="B111" s="11" t="s">
        <v>179</v>
      </c>
      <c r="C111" s="12">
        <v>53047</v>
      </c>
    </row>
    <row r="112" spans="1:3" ht="38.25" x14ac:dyDescent="0.2">
      <c r="A112" s="10" t="s">
        <v>182</v>
      </c>
      <c r="B112" s="11" t="s">
        <v>180</v>
      </c>
      <c r="C112" s="12">
        <v>12211</v>
      </c>
    </row>
    <row r="113" spans="1:3" x14ac:dyDescent="0.2">
      <c r="A113" s="10" t="s">
        <v>232</v>
      </c>
      <c r="B113" s="11" t="s">
        <v>233</v>
      </c>
      <c r="C113" s="12">
        <v>1697</v>
      </c>
    </row>
    <row r="114" spans="1:3" ht="25.5" x14ac:dyDescent="0.2">
      <c r="A114" s="10" t="s">
        <v>184</v>
      </c>
      <c r="B114" s="11" t="s">
        <v>183</v>
      </c>
      <c r="C114" s="12">
        <f>32532-29279</f>
        <v>3253</v>
      </c>
    </row>
    <row r="115" spans="1:3" ht="51" x14ac:dyDescent="0.2">
      <c r="A115" s="10" t="s">
        <v>187</v>
      </c>
      <c r="B115" s="11" t="s">
        <v>185</v>
      </c>
      <c r="C115" s="12">
        <f>48262+68052</f>
        <v>116314</v>
      </c>
    </row>
    <row r="116" spans="1:3" ht="25.5" x14ac:dyDescent="0.2">
      <c r="A116" s="10" t="s">
        <v>188</v>
      </c>
      <c r="B116" s="11" t="s">
        <v>186</v>
      </c>
      <c r="C116" s="12">
        <v>29902</v>
      </c>
    </row>
    <row r="117" spans="1:3" s="4" customFormat="1" ht="25.5" x14ac:dyDescent="0.2">
      <c r="A117" s="7" t="s">
        <v>92</v>
      </c>
      <c r="B117" s="9" t="s">
        <v>110</v>
      </c>
      <c r="C117" s="8">
        <f>SUM(C118:C137)</f>
        <v>2487637</v>
      </c>
    </row>
    <row r="118" spans="1:3" ht="25.5" x14ac:dyDescent="0.2">
      <c r="A118" s="10" t="s">
        <v>195</v>
      </c>
      <c r="B118" s="11" t="s">
        <v>189</v>
      </c>
      <c r="C118" s="12">
        <v>63833</v>
      </c>
    </row>
    <row r="119" spans="1:3" ht="25.5" x14ac:dyDescent="0.2">
      <c r="A119" s="10" t="s">
        <v>196</v>
      </c>
      <c r="B119" s="11" t="s">
        <v>190</v>
      </c>
      <c r="C119" s="12">
        <v>5372</v>
      </c>
    </row>
    <row r="120" spans="1:3" ht="51" x14ac:dyDescent="0.2">
      <c r="A120" s="10" t="s">
        <v>197</v>
      </c>
      <c r="B120" s="11" t="s">
        <v>191</v>
      </c>
      <c r="C120" s="12">
        <v>7632</v>
      </c>
    </row>
    <row r="121" spans="1:3" ht="102" x14ac:dyDescent="0.2">
      <c r="A121" s="10" t="s">
        <v>198</v>
      </c>
      <c r="B121" s="11" t="s">
        <v>192</v>
      </c>
      <c r="C121" s="12">
        <v>2867</v>
      </c>
    </row>
    <row r="122" spans="1:3" ht="25.5" x14ac:dyDescent="0.2">
      <c r="A122" s="10" t="s">
        <v>199</v>
      </c>
      <c r="B122" s="11" t="s">
        <v>193</v>
      </c>
      <c r="C122" s="12">
        <v>14758</v>
      </c>
    </row>
    <row r="123" spans="1:3" ht="38.25" x14ac:dyDescent="0.2">
      <c r="A123" s="10" t="s">
        <v>200</v>
      </c>
      <c r="B123" s="17" t="s">
        <v>194</v>
      </c>
      <c r="C123" s="12">
        <v>3617</v>
      </c>
    </row>
    <row r="124" spans="1:3" ht="51" x14ac:dyDescent="0.2">
      <c r="A124" s="10" t="s">
        <v>229</v>
      </c>
      <c r="B124" s="11" t="s">
        <v>218</v>
      </c>
      <c r="C124" s="12">
        <v>59382</v>
      </c>
    </row>
    <row r="125" spans="1:3" ht="51" x14ac:dyDescent="0.2">
      <c r="A125" s="10" t="s">
        <v>207</v>
      </c>
      <c r="B125" s="11" t="s">
        <v>114</v>
      </c>
      <c r="C125" s="12">
        <v>448</v>
      </c>
    </row>
    <row r="126" spans="1:3" ht="38.25" x14ac:dyDescent="0.2">
      <c r="A126" s="10" t="s">
        <v>208</v>
      </c>
      <c r="B126" s="11" t="s">
        <v>201</v>
      </c>
      <c r="C126" s="12">
        <v>662</v>
      </c>
    </row>
    <row r="127" spans="1:3" ht="51" x14ac:dyDescent="0.2">
      <c r="A127" s="10" t="s">
        <v>209</v>
      </c>
      <c r="B127" s="11" t="s">
        <v>202</v>
      </c>
      <c r="C127" s="12">
        <v>1220</v>
      </c>
    </row>
    <row r="128" spans="1:3" ht="51" x14ac:dyDescent="0.2">
      <c r="A128" s="10" t="s">
        <v>210</v>
      </c>
      <c r="B128" s="11" t="s">
        <v>203</v>
      </c>
      <c r="C128" s="12">
        <f>33503+10051</f>
        <v>43554</v>
      </c>
    </row>
    <row r="129" spans="1:3" ht="38.25" x14ac:dyDescent="0.2">
      <c r="A129" s="10" t="s">
        <v>211</v>
      </c>
      <c r="B129" s="11" t="s">
        <v>204</v>
      </c>
      <c r="C129" s="12">
        <f>22-16</f>
        <v>6</v>
      </c>
    </row>
    <row r="130" spans="1:3" ht="153" x14ac:dyDescent="0.2">
      <c r="A130" s="10" t="s">
        <v>212</v>
      </c>
      <c r="B130" s="11" t="s">
        <v>205</v>
      </c>
      <c r="C130" s="12">
        <v>57418</v>
      </c>
    </row>
    <row r="131" spans="1:3" x14ac:dyDescent="0.2">
      <c r="A131" s="10" t="s">
        <v>213</v>
      </c>
      <c r="B131" s="11" t="s">
        <v>206</v>
      </c>
      <c r="C131" s="12">
        <f>1958+973</f>
        <v>2931</v>
      </c>
    </row>
    <row r="132" spans="1:3" ht="51" x14ac:dyDescent="0.2">
      <c r="A132" s="10" t="s">
        <v>221</v>
      </c>
      <c r="B132" s="11" t="s">
        <v>214</v>
      </c>
      <c r="C132" s="12">
        <v>5090</v>
      </c>
    </row>
    <row r="133" spans="1:3" ht="140.25" x14ac:dyDescent="0.2">
      <c r="A133" s="10" t="s">
        <v>222</v>
      </c>
      <c r="B133" s="11" t="s">
        <v>215</v>
      </c>
      <c r="C133" s="12">
        <v>2868</v>
      </c>
    </row>
    <row r="134" spans="1:3" ht="89.25" x14ac:dyDescent="0.2">
      <c r="A134" s="10" t="s">
        <v>223</v>
      </c>
      <c r="B134" s="11" t="s">
        <v>216</v>
      </c>
      <c r="C134" s="12">
        <f>836385-10961</f>
        <v>825424</v>
      </c>
    </row>
    <row r="135" spans="1:3" ht="76.5" x14ac:dyDescent="0.2">
      <c r="A135" s="10" t="s">
        <v>224</v>
      </c>
      <c r="B135" s="11" t="s">
        <v>217</v>
      </c>
      <c r="C135" s="12">
        <v>46952</v>
      </c>
    </row>
    <row r="136" spans="1:3" ht="127.5" x14ac:dyDescent="0.2">
      <c r="A136" s="10" t="s">
        <v>225</v>
      </c>
      <c r="B136" s="11" t="s">
        <v>219</v>
      </c>
      <c r="C136" s="12">
        <f>1304147+24391</f>
        <v>1328538</v>
      </c>
    </row>
    <row r="137" spans="1:3" ht="114.75" x14ac:dyDescent="0.2">
      <c r="A137" s="10" t="s">
        <v>226</v>
      </c>
      <c r="B137" s="11" t="s">
        <v>220</v>
      </c>
      <c r="C137" s="12">
        <v>15065</v>
      </c>
    </row>
    <row r="138" spans="1:3" s="4" customFormat="1" x14ac:dyDescent="0.2">
      <c r="A138" s="7" t="s">
        <v>93</v>
      </c>
      <c r="B138" s="9" t="s">
        <v>94</v>
      </c>
      <c r="C138" s="8">
        <f>C141+C139+C140</f>
        <v>94692</v>
      </c>
    </row>
    <row r="139" spans="1:3" ht="25.5" x14ac:dyDescent="0.2">
      <c r="A139" s="10" t="s">
        <v>238</v>
      </c>
      <c r="B139" s="11" t="s">
        <v>239</v>
      </c>
      <c r="C139" s="12">
        <v>92392</v>
      </c>
    </row>
    <row r="140" spans="1:3" ht="38.25" x14ac:dyDescent="0.2">
      <c r="A140" s="10" t="s">
        <v>256</v>
      </c>
      <c r="B140" s="11" t="s">
        <v>257</v>
      </c>
      <c r="C140" s="12">
        <v>300</v>
      </c>
    </row>
    <row r="141" spans="1:3" ht="25.5" x14ac:dyDescent="0.2">
      <c r="A141" s="10" t="s">
        <v>228</v>
      </c>
      <c r="B141" s="11" t="s">
        <v>227</v>
      </c>
      <c r="C141" s="12">
        <v>2000</v>
      </c>
    </row>
    <row r="142" spans="1:3" s="4" customFormat="1" hidden="1" x14ac:dyDescent="0.2">
      <c r="A142" s="7" t="s">
        <v>111</v>
      </c>
      <c r="B142" s="9" t="s">
        <v>95</v>
      </c>
      <c r="C142" s="8">
        <f>C143</f>
        <v>0</v>
      </c>
    </row>
    <row r="143" spans="1:3" hidden="1" x14ac:dyDescent="0.2">
      <c r="A143" s="10" t="s">
        <v>103</v>
      </c>
      <c r="B143" s="11" t="s">
        <v>96</v>
      </c>
      <c r="C143" s="12"/>
    </row>
    <row r="144" spans="1:3" s="4" customFormat="1" x14ac:dyDescent="0.2">
      <c r="A144" s="7"/>
      <c r="B144" s="6" t="s">
        <v>97</v>
      </c>
      <c r="C144" s="8">
        <f>C41+C77+C78</f>
        <v>9010474</v>
      </c>
    </row>
    <row r="145" spans="1:2" x14ac:dyDescent="0.2">
      <c r="A145" s="2"/>
      <c r="B145" s="3"/>
    </row>
    <row r="146" spans="1:2" x14ac:dyDescent="0.2">
      <c r="A146" s="2"/>
      <c r="B146" s="3"/>
    </row>
    <row r="147" spans="1:2" x14ac:dyDescent="0.2">
      <c r="A147" s="2"/>
      <c r="B147" s="3"/>
    </row>
    <row r="148" spans="1:2" x14ac:dyDescent="0.2">
      <c r="A148" s="2"/>
      <c r="B148" s="3"/>
    </row>
    <row r="149" spans="1:2" x14ac:dyDescent="0.2">
      <c r="A149" s="2"/>
      <c r="B149" s="3"/>
    </row>
    <row r="150" spans="1:2" x14ac:dyDescent="0.2">
      <c r="A150" s="2"/>
      <c r="B150" s="3"/>
    </row>
    <row r="151" spans="1:2" x14ac:dyDescent="0.2">
      <c r="A151" s="2"/>
      <c r="B151" s="3"/>
    </row>
    <row r="152" spans="1:2" x14ac:dyDescent="0.2">
      <c r="A152" s="2"/>
      <c r="B152" s="3"/>
    </row>
    <row r="153" spans="1:2" x14ac:dyDescent="0.2">
      <c r="A153" s="2"/>
      <c r="B153" s="3"/>
    </row>
    <row r="154" spans="1:2" x14ac:dyDescent="0.2">
      <c r="A154" s="2"/>
      <c r="B154" s="3"/>
    </row>
  </sheetData>
  <mergeCells count="12">
    <mergeCell ref="B1:C1"/>
    <mergeCell ref="B2:C2"/>
    <mergeCell ref="B3:C3"/>
    <mergeCell ref="B4:C4"/>
    <mergeCell ref="B5:C5"/>
    <mergeCell ref="A14:C14"/>
    <mergeCell ref="B7:C7"/>
    <mergeCell ref="B8:C8"/>
    <mergeCell ref="B9:C9"/>
    <mergeCell ref="B10:C10"/>
    <mergeCell ref="B11:C11"/>
    <mergeCell ref="A13:C13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2021-06-15T13:17:23Z</dcterms:modified>
</cp:coreProperties>
</file>