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7870" windowHeight="13710"/>
  </bookViews>
  <sheets>
    <sheet name="Лист1" sheetId="1" r:id="rId1"/>
  </sheets>
  <definedNames>
    <definedName name="_xlnm.Print_Titles" localSheetId="0">Лист1!$16:$16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7" i="1" l="1"/>
  <c r="C154" i="1"/>
  <c r="C148" i="1"/>
  <c r="C145" i="1"/>
  <c r="C137" i="1"/>
  <c r="C133" i="1"/>
  <c r="C130" i="1"/>
  <c r="C127" i="1"/>
  <c r="C126" i="1"/>
  <c r="C121" i="1"/>
  <c r="C117" i="1"/>
  <c r="C100" i="1"/>
  <c r="C96" i="1"/>
  <c r="C87" i="1"/>
  <c r="C46" i="1" l="1"/>
  <c r="C72" i="1" l="1"/>
  <c r="C69" i="1"/>
  <c r="C70" i="1"/>
  <c r="C68" i="1"/>
  <c r="C106" i="1" l="1"/>
  <c r="C73" i="1" l="1"/>
  <c r="C115" i="1" l="1"/>
  <c r="C131" i="1" l="1"/>
  <c r="C129" i="1"/>
  <c r="C125" i="1"/>
  <c r="C122" i="1"/>
  <c r="C112" i="1"/>
  <c r="C110" i="1"/>
  <c r="C109" i="1"/>
  <c r="C105" i="1"/>
  <c r="C98" i="1"/>
  <c r="C86" i="1" l="1"/>
  <c r="C151" i="1"/>
  <c r="C20" i="1" l="1"/>
  <c r="C84" i="1"/>
  <c r="C67" i="1" l="1"/>
  <c r="C52" i="1"/>
  <c r="C136" i="1" l="1"/>
  <c r="C83" i="1" l="1"/>
  <c r="C56" i="1" l="1"/>
  <c r="C64" i="1" l="1"/>
  <c r="C35" i="1" l="1"/>
  <c r="C51" i="1" l="1"/>
  <c r="C33" i="1" l="1"/>
  <c r="C44" i="1" l="1"/>
  <c r="C165" i="1" l="1"/>
  <c r="C78" i="1"/>
  <c r="C60" i="1"/>
  <c r="C59" i="1" s="1"/>
  <c r="C49" i="1"/>
  <c r="C38" i="1"/>
  <c r="C27" i="1"/>
  <c r="C26" i="1" s="1"/>
  <c r="C21" i="1"/>
  <c r="C18" i="1"/>
  <c r="C41" i="1" l="1"/>
  <c r="C82" i="1"/>
  <c r="C81" i="1" s="1"/>
  <c r="C42" i="1"/>
  <c r="C80" i="1" s="1"/>
  <c r="C17" i="1" l="1"/>
  <c r="C167" i="1"/>
</calcChain>
</file>

<file path=xl/sharedStrings.xml><?xml version="1.0" encoding="utf-8"?>
<sst xmlns="http://schemas.openxmlformats.org/spreadsheetml/2006/main" count="314" uniqueCount="301">
  <si>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</si>
  <si>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</si>
  <si>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</si>
  <si>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</si>
  <si>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</si>
  <si>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</si>
  <si>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Сумма,      тыс.руб.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</si>
  <si>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</si>
  <si>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</si>
  <si>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</si>
  <si>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</si>
  <si>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</si>
  <si>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</si>
  <si>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</si>
  <si>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</si>
  <si>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</si>
  <si>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</si>
  <si>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</si>
  <si>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</si>
  <si>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</si>
  <si>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</si>
  <si>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</si>
  <si>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</si>
  <si>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</si>
  <si>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</si>
  <si>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</si>
  <si>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</si>
  <si>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</si>
  <si>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</si>
  <si>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</si>
  <si>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</si>
  <si>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</si>
  <si>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</si>
  <si>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</si>
  <si>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</si>
  <si>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</si>
  <si>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</si>
  <si>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</si>
  <si>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</si>
  <si>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</si>
  <si>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</si>
  <si>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</si>
  <si>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</si>
  <si>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</si>
  <si>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</si>
  <si>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</si>
  <si>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</si>
  <si>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</si>
  <si>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</si>
  <si>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</si>
  <si>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</si>
  <si>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</si>
  <si>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</si>
  <si>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</si>
  <si>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</si>
  <si>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</si>
  <si>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</si>
  <si>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</si>
  <si>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</si>
  <si>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</si>
  <si>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</si>
  <si>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</si>
  <si>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</si>
  <si>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</si>
  <si>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</si>
  <si>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</si>
  <si>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</si>
  <si>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</si>
  <si>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</si>
  <si>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</si>
  <si>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</si>
  <si>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</si>
  <si>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</si>
  <si>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</si>
  <si>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</si>
  <si>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</si>
  <si>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</si>
  <si>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</si>
  <si>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</si>
  <si>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</si>
  <si>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</si>
  <si>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</si>
  <si>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</si>
  <si>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</si>
  <si>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</si>
  <si>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</si>
  <si>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</si>
  <si>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</si>
  <si>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</si>
  <si>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</si>
  <si>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</si>
  <si>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</si>
  <si>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</si>
  <si>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</si>
  <si>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</si>
  <si>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</si>
  <si>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</si>
  <si>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</si>
  <si>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Приложение 1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</si>
  <si>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</si>
  <si>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</si>
  <si>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</si>
  <si>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</si>
  <si>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</si>
  <si>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</si>
  <si>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</si>
  <si>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</si>
  <si>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</si>
  <si>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</si>
  <si>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</si>
  <si>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</si>
  <si>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</si>
  <si>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</si>
  <si>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На государственную поддержку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</t>
  </si>
  <si>
    <t>На оплату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</si>
  <si>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</si>
  <si>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</si>
  <si>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</si>
  <si>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</si>
  <si>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</si>
  <si>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</si>
  <si>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</si>
  <si>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</si>
  <si>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</si>
  <si>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</si>
  <si>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00010600000000000110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</si>
  <si>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</si>
  <si>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</si>
  <si>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</si>
  <si>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</si>
  <si>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</si>
  <si>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</si>
  <si>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</si>
  <si>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</si>
  <si>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</si>
  <si>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</si>
  <si>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На софинансирование работ по капитальному ремонту и ремонту автомобильных дорог общего пользования местного значения</t>
  </si>
  <si>
    <t>00020220216046024150</t>
  </si>
  <si>
    <t>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</si>
  <si>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00020225169040000150</t>
  </si>
  <si>
    <t>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</si>
  <si>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00020225208040000150</t>
  </si>
  <si>
    <t>На создание дополнительных мест для детей в возрасте от 1,5 до 3 лет любой направленности в организациях, осуществляющих образовательную деятельность (за исключением государственных, муниципальных), и у индивидуальных предпринимателей, осуществляющих образовательную деятельность по образовательным программам дошкольного образования, в том числе адаптированным, и присмотр и уход за детьми</t>
  </si>
  <si>
    <t>00020225253040000150</t>
  </si>
  <si>
    <t>00020225299040000150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</si>
  <si>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</si>
  <si>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00020225304040000150</t>
  </si>
  <si>
    <t>На реализацию программ формирования современной городской среды в части благоустройства общественных территорий</t>
  </si>
  <si>
    <t>00020225555040000150</t>
  </si>
  <si>
    <t>00020229999046048150</t>
  </si>
  <si>
    <t>На ремонт подъездов в многоквартирных домах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</si>
  <si>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</si>
  <si>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00020229999046095150</t>
  </si>
  <si>
    <t>00020229999046157150</t>
  </si>
  <si>
    <t>00020229999046158150</t>
  </si>
  <si>
    <t>На мероприятия по организации отдыха детей в каникулярное время</t>
  </si>
  <si>
    <t>00020229999046219150</t>
  </si>
  <si>
    <t>На ремонт дворовых территорий</t>
  </si>
  <si>
    <t>00020229999046227150</t>
  </si>
  <si>
    <t>00020229999046233150</t>
  </si>
  <si>
    <t>00020229999046263150</t>
  </si>
  <si>
    <t>00020229999046274150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</si>
  <si>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 в Московской области</t>
  </si>
  <si>
    <t>На создание и содержание дополнительных мест для детей в возрасте от 1,5 до 7 лет в организациях, осуществляющих присмотр и уход за детьми</t>
  </si>
  <si>
    <t>00020229999046287150</t>
  </si>
  <si>
    <t>00020229999046288150</t>
  </si>
  <si>
    <t>На строительство и реконструкцию объектов коммунальной инфраструктуры</t>
  </si>
  <si>
    <t>00020229999046408150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</si>
  <si>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</si>
  <si>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</si>
  <si>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На осуществление государственных полномочий Московской области в области земельных отношений</t>
  </si>
  <si>
    <t>00020230022046141150</t>
  </si>
  <si>
    <t>00020230022046142150</t>
  </si>
  <si>
    <t>00020230024046068150</t>
  </si>
  <si>
    <t>00020230024046070150</t>
  </si>
  <si>
    <t>00020230024046083150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</si>
  <si>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</si>
  <si>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</si>
  <si>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</si>
  <si>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</si>
  <si>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00020230024046223150</t>
  </si>
  <si>
    <t>00020230024046267150</t>
  </si>
  <si>
    <t>00020230024046282150</t>
  </si>
  <si>
    <t>00020235082040000150</t>
  </si>
  <si>
    <t>00020235120040000150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</si>
  <si>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</si>
  <si>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 xml:space="preserve">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 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</si>
  <si>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</si>
  <si>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00020239999046069150</t>
  </si>
  <si>
    <t>00020239999046071150</t>
  </si>
  <si>
    <t>На создание центров образования естественно-научной и технологической направленностей</t>
  </si>
  <si>
    <t>00020249999046276150</t>
  </si>
  <si>
    <t>00020230024046214150</t>
  </si>
  <si>
    <t>00020225497040000150</t>
  </si>
  <si>
    <t>На реализацию мероприятий по обеспечению жильем молодых семей</t>
  </si>
  <si>
    <t>00020225242040000150</t>
  </si>
  <si>
    <t>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</si>
  <si>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00020219999040000150</t>
  </si>
  <si>
    <t>Прочие дотации (Премия Губернатора Московской области "Прорыв года")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</si>
  <si>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</si>
  <si>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</si>
  <si>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</si>
  <si>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</si>
  <si>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</si>
  <si>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00020229999046086150</t>
  </si>
  <si>
    <t>На дооснащение материально-техническими средствами - 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услуг, а также их техническая поддержка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</si>
  <si>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</si>
  <si>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00020229999046025150</t>
  </si>
  <si>
    <t>На софинансирование работ в целях проведения капитального ремонта и ремонта автомобильных дорог, примыкающих к территориям садоводческих, огороднических и дачных некоммерческих объединений граждан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</si>
  <si>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</si>
  <si>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00020229999046293150</t>
  </si>
  <si>
    <t>На установку, монтаж и настройку ip-камер, приобретенных в рамках предоставленной субсидии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</si>
  <si>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Наро-Фоминского городского округа на 2022 год</t>
  </si>
  <si>
    <t>На финансовое обеспечение получения гражданами дошкольного образования в частных дошкольных образовательных организациях в Московской области,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</t>
  </si>
  <si>
    <t>На осуществление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наименований, согласования переустройства и перепланировки помещений в многоквартирном доме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</si>
  <si>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</si>
  <si>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На обеспечение жильем граждан, уволенных с военной службы (службы), и приравненных к ним лиц</t>
  </si>
  <si>
    <t>00020249999046143150</t>
  </si>
  <si>
    <t>На реализацию отдельных мероприятий муниципальных программ</t>
  </si>
  <si>
    <t>00020245424040000150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</si>
  <si>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</si>
  <si>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</si>
  <si>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</si>
  <si>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связанные с нецелевым использованием бюджетных средств, невозвратом либо несвоевременным возвратом бюджетного кредита, неперечислением либо несвоевременным перечислением платы за пользование бюджетным кредитом, нарушением условий предоставления бюджетного кредита, нарушением порядка и (или) условий предоставления (расходования) межбюджетных трансфертов, нарушением условий предоставления бюджетных инвестиций, субсидий юридическим лицам, индивидуальным предпринимателям и физическим лицам, подлежащие перечислению в бюджет муниципального образования</t>
  </si>
  <si>
    <t>00011601157010000140</t>
  </si>
  <si>
    <t>На реализацию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</t>
  </si>
  <si>
    <t>На мероприятия по созданию 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деятельностьпо адаптированным основным общеобразовательным программам, условий для получения детьми-инвалидами качественного образования</t>
  </si>
  <si>
    <t>00020225027040000150</t>
  </si>
  <si>
    <t>На реализацию мероприятий федеральной целевой программы "Увековечение памяти погибших при защите Отечества на 2019-2024 годы"</t>
  </si>
  <si>
    <t>00020225519040000150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</si>
  <si>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</si>
  <si>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зон для досуга и отдыха населения в парках культуры и отдыха)</t>
  </si>
  <si>
    <t>На благоустройство общественных территорий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</si>
  <si>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00020229999046019150</t>
  </si>
  <si>
    <t>На реализацию мероприятий по улучшению жилищных условий многодетных семей</t>
  </si>
  <si>
    <t>00020229999046032150</t>
  </si>
  <si>
    <t>На капитальный ремонт, приобретение, монтаж и ввод в эксплуатацию объектов коммунальной инфраструктуры</t>
  </si>
  <si>
    <t>На приобретение музыкальных инструментов для муниципальных организаций дополнительного образования в сфере культуры Московской области</t>
  </si>
  <si>
    <t>00020229999046077150</t>
  </si>
  <si>
    <t>На проведение капитального ремонта объектов физической культуры и спорта, находящихся в собственности муниципальных образований Московской области</t>
  </si>
  <si>
    <t>00020229999046116150</t>
  </si>
  <si>
    <t>На капитальный ремонт гидротехнических сооружений, находящихся в муниципальной собственности, в том числе разработку проектной документации</t>
  </si>
  <si>
    <t>00020229999046134150</t>
  </si>
  <si>
    <t>На приобретение и установку технических сооружений (устройств) для развлечений, оснащенных электрическим приводом</t>
  </si>
  <si>
    <t>На обустройство и установку детских, игровых площадок на территории муниципальных образований Московской области</t>
  </si>
  <si>
    <t>00020229999046182150</t>
  </si>
  <si>
    <t>На обновление и техническое обслуживание (ремонт) средств (программного обеспечения и оборудования), приобретенных в рамках предоставленной субсидии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</si>
  <si>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На устройство систем наружного освещения в рамках реализации проекта "Светлый город"</t>
  </si>
  <si>
    <t>На оснащение мультимедийными проекторами и экранами для мультимедийных проекторов общеобразовательных организаций в Московской области</t>
  </si>
  <si>
    <t>На государственную поддержку частных общеобразовательных организаций в Московской области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</si>
  <si>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00020229999046278150</t>
  </si>
  <si>
    <t>00020229999046285150</t>
  </si>
  <si>
    <t>00020229999046373150</t>
  </si>
  <si>
    <t>На благоустройство лесопарковых зон</t>
  </si>
  <si>
    <t>00020229999046377150</t>
  </si>
  <si>
    <t>00020229999046378150</t>
  </si>
  <si>
    <t>00020229999046380150</t>
  </si>
  <si>
    <t>На проведение работ по капитальному ремонту зданий региональных (муниципальных) общеобразовательных организаций</t>
  </si>
  <si>
    <t>На оснащение отремонтированных зданий общеобразовательных организаций средствами обучения и воспитания</t>
  </si>
  <si>
    <t>На мероприятия по разработке проектно-сметной документации на проведение капитального ремонта зданий муниципальных общеобразовательных организаций в Московской области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</si>
  <si>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</si>
  <si>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</si>
  <si>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00020230024046205150</t>
  </si>
  <si>
    <t>На осуществление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</t>
  </si>
  <si>
    <t>00020239999045485150</t>
  </si>
  <si>
    <t>00020239999046201150</t>
  </si>
  <si>
    <t>00020239999046202150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</si>
  <si>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 в Московской области,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</si>
  <si>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00020225424040000150</t>
  </si>
  <si>
    <t>00020229999046289150</t>
  </si>
  <si>
    <t>На ямочный ремонт асфальтового покрытия дворовых территорий</t>
  </si>
  <si>
    <t>00020235303040000150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</si>
  <si>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</si>
  <si>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r>
      <t xml:space="preserve">от </t>
    </r>
    <r>
      <rPr>
        <u/>
        <sz val="10"/>
        <color theme="1"/>
        <rFont val="Times New Roman"/>
        <family val="1"/>
        <charset val="204"/>
      </rPr>
      <t>14.12.2021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3/73</t>
    </r>
  </si>
  <si>
    <t>00020225750040000150</t>
  </si>
  <si>
    <t>На реализацию мероприятий по модернизации школьных систем образования</t>
  </si>
  <si>
    <t>00020229999046187150</t>
  </si>
  <si>
    <t>00020229999046189150</t>
  </si>
  <si>
    <t>На создание и ремонт пешеходных коммуникаций</t>
  </si>
  <si>
    <t>На выполнение комплекса мероприятий по ликвидации последствий засорения водных объектов, находящихся в муниципальной собственности</t>
  </si>
  <si>
    <t>00020229999046436150</t>
  </si>
  <si>
    <t>На софинансирование работ по строительству (реконструкции) объектов дорожного хозяйства местного значения</t>
  </si>
  <si>
    <t>00020249999046111150</t>
  </si>
  <si>
    <t>На реализацию отдельных мероприятий муниципальных программ в сфере образования</t>
  </si>
  <si>
    <t>00020249999046384150</t>
  </si>
  <si>
    <t>На организацию деятельности единых дежурно-диспетчерских служб по обеспечению круглосуточного приема вызовов, обработке и передаче в диспетчерские службы информации (о происшествиях или чрезвычайных ситуациях) для организации реагирования, в том числе экстренного</t>
  </si>
  <si>
    <t>00011607010040000140</t>
  </si>
  <si>
    <t>00011607090040000140</t>
  </si>
  <si>
    <t>Штрафы, неустойки, пени, уплаченные в случае просрочки исполнения поставщиком (подрадчиком,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</si>
  <si>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округа</t>
  </si>
  <si>
    <t>На реализацию мероприятий по благоустройству территорий общего пользования, связанных с функционированием Московских центральных диаметров</t>
  </si>
  <si>
    <t>00020229999046127150</t>
  </si>
  <si>
    <t>На строительство и реконструкцию объектов инженерной инфраструктуры для заводов по термическому обезвреживанию отходов на территории муниципальных образований Московской области</t>
  </si>
  <si>
    <t>00020229999046452150</t>
  </si>
  <si>
    <t>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</si>
  <si>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00020239999046193150</t>
  </si>
  <si>
    <t>На государственную поддержку отрасли культуры (в части поддержки лучших работников сельских учреждений культуры)</t>
  </si>
  <si>
    <t>00020245519040000150</t>
  </si>
  <si>
    <t>На адресное финансирование муниципальных учреждений дополнительного образования сферы культуры Московской области, направленное на поддержку одаренных детей</t>
  </si>
  <si>
    <t>00020249999046049150</t>
  </si>
  <si>
    <r>
      <t xml:space="preserve">от </t>
    </r>
    <r>
      <rPr>
        <u/>
        <sz val="10"/>
        <color theme="1"/>
        <rFont val="Times New Roman"/>
        <family val="1"/>
        <charset val="204"/>
      </rPr>
      <t>31.08.2022</t>
    </r>
    <r>
      <rPr>
        <sz val="10"/>
        <color theme="1"/>
        <rFont val="Times New Roman"/>
        <family val="1"/>
        <charset val="204"/>
      </rPr>
      <t xml:space="preserve"> № 3/89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</si>
</sst>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2"/>
    </xf>
    <xf numFmtId="3" fontId="1" fillId="2" borderId="1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5" fillId="0" borderId="2" xfId="0" applyNumberFormat="1" applyFont="1" applyFill="1" applyBorder="1" applyAlignment="1" applyProtection="1">
      <alignment horizontal="left" wrapText="1"/>
      <protection hidden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7"/>
  <sheetViews>
    <sheetView tabSelected="1" workbookViewId="0">
      <selection activeCell="B5" sqref="B5:C5"/>
    </sheetView>
  </sheetViews>
  <sheetFormatPr defaultColWidth="8.85546875" defaultRowHeight="12.75" x14ac:dyDescent="0.2"/>
  <cols>
    <col min="1" max="1" width="20.28515625" style="1" customWidth="1"/>
    <col min="2" max="2" width="57.85546875" style="1" customWidth="1"/>
    <col min="3" max="3" width="14.28515625" style="1" customWidth="1"/>
    <col min="4" max="4" width="0" style="16" hidden="1" customWidth="1"/>
    <col min="5" max="9" width="0" style="1" hidden="1" customWidth="1"/>
    <col min="10" max="16384" width="8.85546875" style="1"/>
  </cols>
  <sheetData>
    <row r="1" spans="1:3" x14ac:dyDescent="0.2">
      <c r="B1" s="26" t="s">
        <v>98</v>
      </c>
      <c r="C1" s="26"/>
    </row>
    <row r="2" spans="1:3" x14ac:dyDescent="0.2">
      <c r="B2" s="26" t="s">
        <v>99</v>
      </c>
      <c r="C2" s="26"/>
    </row>
    <row r="3" spans="1:3" x14ac:dyDescent="0.2">
      <c r="B3" s="26" t="s">
        <v>100</v>
      </c>
      <c r="C3" s="26"/>
    </row>
    <row r="4" spans="1:3" x14ac:dyDescent="0.2">
      <c r="B4" s="26" t="s">
        <v>101</v>
      </c>
      <c r="C4" s="26"/>
    </row>
    <row r="5" spans="1:3" x14ac:dyDescent="0.2">
      <c r="B5" s="26" t="s">
        <v>300</v>
      </c>
      <c r="C5" s="26"/>
    </row>
    <row r="6" spans="1:3" x14ac:dyDescent="0.2">
      <c r="B6" s="21"/>
      <c r="C6" s="21"/>
    </row>
    <row r="7" spans="1:3" x14ac:dyDescent="0.2">
      <c r="B7" s="26" t="s">
        <v>98</v>
      </c>
      <c r="C7" s="26"/>
    </row>
    <row r="8" spans="1:3" x14ac:dyDescent="0.2">
      <c r="B8" s="26" t="s">
        <v>99</v>
      </c>
      <c r="C8" s="26"/>
    </row>
    <row r="9" spans="1:3" x14ac:dyDescent="0.2">
      <c r="B9" s="26" t="s">
        <v>100</v>
      </c>
      <c r="C9" s="26"/>
    </row>
    <row r="10" spans="1:3" x14ac:dyDescent="0.2">
      <c r="B10" s="26" t="s">
        <v>101</v>
      </c>
      <c r="C10" s="26"/>
    </row>
    <row r="11" spans="1:3" x14ac:dyDescent="0.2">
      <c r="B11" s="26" t="s">
        <v>273</v>
      </c>
      <c r="C11" s="26"/>
    </row>
    <row r="12" spans="1:3" x14ac:dyDescent="0.2">
      <c r="B12" s="21"/>
      <c r="C12" s="21"/>
    </row>
    <row r="13" spans="1:3" x14ac:dyDescent="0.2">
      <c r="A13" s="25" t="s">
        <v>102</v>
      </c>
      <c r="B13" s="25"/>
      <c r="C13" s="25"/>
    </row>
    <row r="14" spans="1:3" x14ac:dyDescent="0.2">
      <c r="A14" s="25" t="s">
        <v>212</v>
      </c>
      <c r="B14" s="25"/>
      <c r="C14" s="25"/>
    </row>
    <row r="16" spans="1:3" ht="25.5" x14ac:dyDescent="0.2">
      <c r="A16" s="6" t="s">
        <v>0</v>
      </c>
      <c r="B16" s="6" t="s">
        <v>2</v>
      </c>
      <c r="C16" s="6" t="s">
        <v>6</v>
      </c>
    </row>
    <row r="17" spans="1:4" s="4" customFormat="1" x14ac:dyDescent="0.2">
      <c r="A17" s="7" t="s">
        <v>1</v>
      </c>
      <c r="B17" s="6" t="s">
        <v>104</v>
      </c>
      <c r="C17" s="18">
        <f>C41+C80</f>
        <v>4170353</v>
      </c>
      <c r="D17" s="15"/>
    </row>
    <row r="18" spans="1:4" s="4" customFormat="1" x14ac:dyDescent="0.2">
      <c r="A18" s="7" t="s">
        <v>3</v>
      </c>
      <c r="B18" s="8" t="s">
        <v>105</v>
      </c>
      <c r="C18" s="18">
        <f>C19+C20</f>
        <v>2297608</v>
      </c>
      <c r="D18" s="15"/>
    </row>
    <row r="19" spans="1:4" ht="25.5" x14ac:dyDescent="0.2">
      <c r="A19" s="9" t="s">
        <v>4</v>
      </c>
      <c r="B19" s="10" t="s">
        <v>54</v>
      </c>
      <c r="C19" s="19">
        <v>1010516</v>
      </c>
    </row>
    <row r="20" spans="1:4" x14ac:dyDescent="0.2">
      <c r="A20" s="9" t="s">
        <v>4</v>
      </c>
      <c r="B20" s="10" t="s">
        <v>5</v>
      </c>
      <c r="C20" s="19">
        <f>1252678+34414</f>
        <v>1287092</v>
      </c>
    </row>
    <row r="21" spans="1:4" s="4" customFormat="1" ht="25.5" x14ac:dyDescent="0.2">
      <c r="A21" s="7" t="s">
        <v>7</v>
      </c>
      <c r="B21" s="8" t="s">
        <v>106</v>
      </c>
      <c r="C21" s="18">
        <f>SUM(C22:C25)</f>
        <v>76642</v>
      </c>
      <c r="D21" s="15"/>
    </row>
    <row r="22" spans="1:4" ht="51" x14ac:dyDescent="0.2">
      <c r="A22" s="13" t="s">
        <v>9</v>
      </c>
      <c r="B22" s="10" t="s">
        <v>8</v>
      </c>
      <c r="C22" s="19">
        <v>34652</v>
      </c>
    </row>
    <row r="23" spans="1:4" ht="63.75" x14ac:dyDescent="0.2">
      <c r="A23" s="13" t="s">
        <v>14</v>
      </c>
      <c r="B23" s="10" t="s">
        <v>10</v>
      </c>
      <c r="C23" s="19">
        <v>192</v>
      </c>
    </row>
    <row r="24" spans="1:4" ht="51" x14ac:dyDescent="0.2">
      <c r="A24" s="13" t="s">
        <v>15</v>
      </c>
      <c r="B24" s="10" t="s">
        <v>11</v>
      </c>
      <c r="C24" s="19">
        <v>46143</v>
      </c>
    </row>
    <row r="25" spans="1:4" ht="51" x14ac:dyDescent="0.2">
      <c r="A25" s="13" t="s">
        <v>16</v>
      </c>
      <c r="B25" s="10" t="s">
        <v>12</v>
      </c>
      <c r="C25" s="19">
        <v>-4345</v>
      </c>
    </row>
    <row r="26" spans="1:4" s="4" customFormat="1" x14ac:dyDescent="0.2">
      <c r="A26" s="7" t="s">
        <v>23</v>
      </c>
      <c r="B26" s="8" t="s">
        <v>13</v>
      </c>
      <c r="C26" s="18">
        <f>C27+C30+C31+C32</f>
        <v>629032</v>
      </c>
      <c r="D26" s="15"/>
    </row>
    <row r="27" spans="1:4" ht="38.25" x14ac:dyDescent="0.2">
      <c r="A27" s="9" t="s">
        <v>24</v>
      </c>
      <c r="B27" s="10" t="s">
        <v>17</v>
      </c>
      <c r="C27" s="19">
        <f>C28+C29</f>
        <v>524893</v>
      </c>
    </row>
    <row r="28" spans="1:4" ht="25.5" x14ac:dyDescent="0.2">
      <c r="A28" s="9" t="s">
        <v>25</v>
      </c>
      <c r="B28" s="10" t="s">
        <v>18</v>
      </c>
      <c r="C28" s="19">
        <v>430412</v>
      </c>
    </row>
    <row r="29" spans="1:4" ht="55.9" customHeight="1" x14ac:dyDescent="0.2">
      <c r="A29" s="9" t="s">
        <v>26</v>
      </c>
      <c r="B29" s="10" t="s">
        <v>107</v>
      </c>
      <c r="C29" s="19">
        <v>94481</v>
      </c>
    </row>
    <row r="30" spans="1:4" ht="13.15" hidden="1" customHeight="1" x14ac:dyDescent="0.2">
      <c r="A30" s="9" t="s">
        <v>27</v>
      </c>
      <c r="B30" s="10" t="s">
        <v>19</v>
      </c>
      <c r="C30" s="19"/>
    </row>
    <row r="31" spans="1:4" hidden="1" x14ac:dyDescent="0.2">
      <c r="A31" s="9" t="s">
        <v>28</v>
      </c>
      <c r="B31" s="10" t="s">
        <v>20</v>
      </c>
      <c r="C31" s="19"/>
    </row>
    <row r="32" spans="1:4" ht="25.5" x14ac:dyDescent="0.2">
      <c r="A32" s="9" t="s">
        <v>29</v>
      </c>
      <c r="B32" s="10" t="s">
        <v>21</v>
      </c>
      <c r="C32" s="19">
        <v>104139</v>
      </c>
    </row>
    <row r="33" spans="1:5" s="4" customFormat="1" x14ac:dyDescent="0.2">
      <c r="A33" s="7" t="s">
        <v>116</v>
      </c>
      <c r="B33" s="8" t="s">
        <v>22</v>
      </c>
      <c r="C33" s="18">
        <f>SUM(C34:C35)</f>
        <v>762326</v>
      </c>
      <c r="D33" s="15"/>
    </row>
    <row r="34" spans="1:5" ht="38.25" x14ac:dyDescent="0.2">
      <c r="A34" s="9" t="s">
        <v>33</v>
      </c>
      <c r="B34" s="10" t="s">
        <v>30</v>
      </c>
      <c r="C34" s="19">
        <v>194088</v>
      </c>
    </row>
    <row r="35" spans="1:5" x14ac:dyDescent="0.2">
      <c r="A35" s="7" t="s">
        <v>125</v>
      </c>
      <c r="B35" s="8" t="s">
        <v>126</v>
      </c>
      <c r="C35" s="18">
        <f>C36+C37</f>
        <v>568238</v>
      </c>
    </row>
    <row r="36" spans="1:5" ht="25.5" x14ac:dyDescent="0.2">
      <c r="A36" s="9" t="s">
        <v>34</v>
      </c>
      <c r="B36" s="10" t="s">
        <v>31</v>
      </c>
      <c r="C36" s="20">
        <v>300000</v>
      </c>
    </row>
    <row r="37" spans="1:5" ht="25.5" x14ac:dyDescent="0.2">
      <c r="A37" s="9" t="s">
        <v>35</v>
      </c>
      <c r="B37" s="10" t="s">
        <v>32</v>
      </c>
      <c r="C37" s="20">
        <v>268238</v>
      </c>
    </row>
    <row r="38" spans="1:5" s="4" customFormat="1" x14ac:dyDescent="0.2">
      <c r="A38" s="7" t="s">
        <v>39</v>
      </c>
      <c r="B38" s="8" t="s">
        <v>36</v>
      </c>
      <c r="C38" s="18">
        <f>SUM(C39:C40)</f>
        <v>34175</v>
      </c>
      <c r="D38" s="15"/>
    </row>
    <row r="39" spans="1:5" ht="38.25" x14ac:dyDescent="0.2">
      <c r="A39" s="9" t="s">
        <v>40</v>
      </c>
      <c r="B39" s="10" t="s">
        <v>117</v>
      </c>
      <c r="C39" s="19">
        <v>34000</v>
      </c>
    </row>
    <row r="40" spans="1:5" ht="25.5" x14ac:dyDescent="0.2">
      <c r="A40" s="9" t="s">
        <v>41</v>
      </c>
      <c r="B40" s="10" t="s">
        <v>37</v>
      </c>
      <c r="C40" s="19">
        <v>175</v>
      </c>
    </row>
    <row r="41" spans="1:5" s="4" customFormat="1" x14ac:dyDescent="0.2">
      <c r="A41" s="7"/>
      <c r="B41" s="8" t="s">
        <v>38</v>
      </c>
      <c r="C41" s="18">
        <f>C18+C21+C26+C33+C38</f>
        <v>3799783</v>
      </c>
      <c r="D41" s="15"/>
    </row>
    <row r="42" spans="1:5" s="4" customFormat="1" ht="25.5" x14ac:dyDescent="0.2">
      <c r="A42" s="7" t="s">
        <v>47</v>
      </c>
      <c r="B42" s="8" t="s">
        <v>42</v>
      </c>
      <c r="C42" s="18">
        <f>C43+C44+C49+C51</f>
        <v>272519</v>
      </c>
      <c r="D42" s="15"/>
    </row>
    <row r="43" spans="1:5" s="4" customFormat="1" ht="42.6" customHeight="1" x14ac:dyDescent="0.2">
      <c r="A43" s="7" t="s">
        <v>48</v>
      </c>
      <c r="B43" s="8" t="s">
        <v>43</v>
      </c>
      <c r="C43" s="18">
        <v>1000</v>
      </c>
      <c r="D43" s="15"/>
    </row>
    <row r="44" spans="1:5" s="4" customFormat="1" ht="63.75" x14ac:dyDescent="0.2">
      <c r="A44" s="7" t="s">
        <v>49</v>
      </c>
      <c r="B44" s="8" t="s">
        <v>44</v>
      </c>
      <c r="C44" s="18">
        <f>C45+C47+C46+C48</f>
        <v>259619</v>
      </c>
      <c r="D44" s="15"/>
    </row>
    <row r="45" spans="1:5" ht="63.75" x14ac:dyDescent="0.2">
      <c r="A45" s="9" t="s">
        <v>50</v>
      </c>
      <c r="B45" s="10" t="s">
        <v>45</v>
      </c>
      <c r="C45" s="19">
        <v>214237</v>
      </c>
    </row>
    <row r="46" spans="1:5" ht="63.75" x14ac:dyDescent="0.2">
      <c r="A46" s="9" t="s">
        <v>118</v>
      </c>
      <c r="B46" s="10" t="s">
        <v>206</v>
      </c>
      <c r="C46" s="19">
        <f>19469</f>
        <v>19469</v>
      </c>
      <c r="E46" s="23"/>
    </row>
    <row r="47" spans="1:5" ht="25.5" x14ac:dyDescent="0.2">
      <c r="A47" s="9" t="s">
        <v>51</v>
      </c>
      <c r="B47" s="10" t="s">
        <v>46</v>
      </c>
      <c r="C47" s="19">
        <v>25713</v>
      </c>
    </row>
    <row r="48" spans="1:5" ht="89.25" x14ac:dyDescent="0.2">
      <c r="A48" s="9" t="s">
        <v>119</v>
      </c>
      <c r="B48" s="10" t="s">
        <v>120</v>
      </c>
      <c r="C48" s="19">
        <v>200</v>
      </c>
    </row>
    <row r="49" spans="1:5" s="4" customFormat="1" ht="25.5" x14ac:dyDescent="0.2">
      <c r="A49" s="7" t="s">
        <v>55</v>
      </c>
      <c r="B49" s="8" t="s">
        <v>52</v>
      </c>
      <c r="C49" s="18">
        <f>C50</f>
        <v>1500</v>
      </c>
      <c r="D49" s="15"/>
    </row>
    <row r="50" spans="1:5" ht="38.25" x14ac:dyDescent="0.2">
      <c r="A50" s="9" t="s">
        <v>56</v>
      </c>
      <c r="B50" s="10" t="s">
        <v>53</v>
      </c>
      <c r="C50" s="19">
        <v>1500</v>
      </c>
    </row>
    <row r="51" spans="1:5" s="4" customFormat="1" ht="69" customHeight="1" x14ac:dyDescent="0.2">
      <c r="A51" s="7" t="s">
        <v>57</v>
      </c>
      <c r="B51" s="8" t="s">
        <v>58</v>
      </c>
      <c r="C51" s="18">
        <f>C52+C56</f>
        <v>10400</v>
      </c>
      <c r="D51" s="15"/>
    </row>
    <row r="52" spans="1:5" ht="63.75" hidden="1" x14ac:dyDescent="0.2">
      <c r="A52" s="9" t="s">
        <v>59</v>
      </c>
      <c r="B52" s="10" t="s">
        <v>60</v>
      </c>
      <c r="C52" s="19">
        <f>C53+C54+C55</f>
        <v>0</v>
      </c>
      <c r="E52" s="23"/>
    </row>
    <row r="53" spans="1:5" s="5" customFormat="1" hidden="1" x14ac:dyDescent="0.2">
      <c r="A53" s="11" t="s">
        <v>59</v>
      </c>
      <c r="B53" s="12" t="s">
        <v>115</v>
      </c>
      <c r="C53" s="19">
        <v>0</v>
      </c>
      <c r="D53" s="17"/>
    </row>
    <row r="54" spans="1:5" s="5" customFormat="1" hidden="1" x14ac:dyDescent="0.2">
      <c r="A54" s="11" t="s">
        <v>59</v>
      </c>
      <c r="B54" s="12" t="s">
        <v>127</v>
      </c>
      <c r="C54" s="19">
        <v>0</v>
      </c>
      <c r="D54" s="17"/>
    </row>
    <row r="55" spans="1:5" s="5" customFormat="1" hidden="1" x14ac:dyDescent="0.2">
      <c r="A55" s="11" t="s">
        <v>59</v>
      </c>
      <c r="B55" s="12" t="s">
        <v>199</v>
      </c>
      <c r="C55" s="19"/>
      <c r="D55" s="17"/>
    </row>
    <row r="56" spans="1:5" s="5" customFormat="1" ht="76.5" x14ac:dyDescent="0.2">
      <c r="A56" s="9" t="s">
        <v>133</v>
      </c>
      <c r="B56" s="10" t="s">
        <v>134</v>
      </c>
      <c r="C56" s="19">
        <f>C57+C58</f>
        <v>10400</v>
      </c>
      <c r="D56" s="17"/>
    </row>
    <row r="57" spans="1:5" s="5" customFormat="1" ht="25.5" x14ac:dyDescent="0.2">
      <c r="A57" s="11" t="s">
        <v>133</v>
      </c>
      <c r="B57" s="12" t="s">
        <v>135</v>
      </c>
      <c r="C57" s="19">
        <v>4000</v>
      </c>
      <c r="D57" s="17"/>
    </row>
    <row r="58" spans="1:5" s="5" customFormat="1" x14ac:dyDescent="0.2">
      <c r="A58" s="11" t="s">
        <v>133</v>
      </c>
      <c r="B58" s="12" t="s">
        <v>61</v>
      </c>
      <c r="C58" s="19">
        <v>6400</v>
      </c>
      <c r="D58" s="17"/>
    </row>
    <row r="59" spans="1:5" s="4" customFormat="1" x14ac:dyDescent="0.2">
      <c r="A59" s="7" t="s">
        <v>63</v>
      </c>
      <c r="B59" s="8" t="s">
        <v>62</v>
      </c>
      <c r="C59" s="18">
        <f>C60</f>
        <v>7791</v>
      </c>
      <c r="D59" s="15"/>
    </row>
    <row r="60" spans="1:5" x14ac:dyDescent="0.2">
      <c r="A60" s="9" t="s">
        <v>65</v>
      </c>
      <c r="B60" s="10" t="s">
        <v>64</v>
      </c>
      <c r="C60" s="18">
        <f>SUM(C61:C63)</f>
        <v>7791</v>
      </c>
    </row>
    <row r="61" spans="1:5" ht="25.5" x14ac:dyDescent="0.2">
      <c r="A61" s="9" t="s">
        <v>67</v>
      </c>
      <c r="B61" s="10" t="s">
        <v>66</v>
      </c>
      <c r="C61" s="19">
        <v>4285</v>
      </c>
    </row>
    <row r="62" spans="1:5" x14ac:dyDescent="0.2">
      <c r="A62" s="9" t="s">
        <v>68</v>
      </c>
      <c r="B62" s="10" t="s">
        <v>69</v>
      </c>
      <c r="C62" s="19">
        <v>545</v>
      </c>
    </row>
    <row r="63" spans="1:5" x14ac:dyDescent="0.2">
      <c r="A63" s="9" t="s">
        <v>70</v>
      </c>
      <c r="B63" s="10" t="s">
        <v>71</v>
      </c>
      <c r="C63" s="19">
        <v>2961</v>
      </c>
    </row>
    <row r="64" spans="1:5" ht="25.5" x14ac:dyDescent="0.2">
      <c r="A64" s="7" t="s">
        <v>121</v>
      </c>
      <c r="B64" s="8" t="s">
        <v>123</v>
      </c>
      <c r="C64" s="18">
        <f>C66+C65</f>
        <v>3000</v>
      </c>
    </row>
    <row r="65" spans="1:5" ht="25.5" x14ac:dyDescent="0.2">
      <c r="A65" s="9" t="s">
        <v>129</v>
      </c>
      <c r="B65" s="10" t="s">
        <v>130</v>
      </c>
      <c r="C65" s="19">
        <v>3000</v>
      </c>
    </row>
    <row r="66" spans="1:5" hidden="1" x14ac:dyDescent="0.2">
      <c r="A66" s="9" t="s">
        <v>122</v>
      </c>
      <c r="B66" s="10" t="s">
        <v>124</v>
      </c>
      <c r="C66" s="19"/>
      <c r="E66" s="23"/>
    </row>
    <row r="67" spans="1:5" s="4" customFormat="1" x14ac:dyDescent="0.2">
      <c r="A67" s="7" t="s">
        <v>72</v>
      </c>
      <c r="B67" s="8" t="s">
        <v>73</v>
      </c>
      <c r="C67" s="18">
        <f>SUM(C68:C72)</f>
        <v>85000</v>
      </c>
      <c r="D67" s="15"/>
    </row>
    <row r="68" spans="1:5" ht="25.5" hidden="1" x14ac:dyDescent="0.2">
      <c r="A68" s="9" t="s">
        <v>200</v>
      </c>
      <c r="B68" s="10" t="s">
        <v>201</v>
      </c>
      <c r="C68" s="19">
        <f>20000-20000</f>
        <v>0</v>
      </c>
      <c r="E68" s="23"/>
    </row>
    <row r="69" spans="1:5" ht="76.5" x14ac:dyDescent="0.2">
      <c r="A69" s="9" t="s">
        <v>75</v>
      </c>
      <c r="B69" s="10" t="s">
        <v>74</v>
      </c>
      <c r="C69" s="19">
        <f>20000</f>
        <v>20000</v>
      </c>
      <c r="E69" s="23"/>
    </row>
    <row r="70" spans="1:5" ht="38.25" x14ac:dyDescent="0.2">
      <c r="A70" s="9" t="s">
        <v>76</v>
      </c>
      <c r="B70" s="10" t="s">
        <v>77</v>
      </c>
      <c r="C70" s="19">
        <f>15000</f>
        <v>15000</v>
      </c>
    </row>
    <row r="71" spans="1:5" ht="38.25" hidden="1" x14ac:dyDescent="0.2">
      <c r="A71" s="9" t="s">
        <v>202</v>
      </c>
      <c r="B71" s="10" t="s">
        <v>203</v>
      </c>
      <c r="C71" s="19">
        <v>0</v>
      </c>
      <c r="E71" s="23"/>
    </row>
    <row r="72" spans="1:5" ht="63.75" x14ac:dyDescent="0.2">
      <c r="A72" s="9" t="s">
        <v>131</v>
      </c>
      <c r="B72" s="10" t="s">
        <v>132</v>
      </c>
      <c r="C72" s="19">
        <f>50000</f>
        <v>50000</v>
      </c>
      <c r="E72" s="23"/>
    </row>
    <row r="73" spans="1:5" s="4" customFormat="1" x14ac:dyDescent="0.2">
      <c r="A73" s="7" t="s">
        <v>79</v>
      </c>
      <c r="B73" s="8" t="s">
        <v>78</v>
      </c>
      <c r="C73" s="18">
        <f>C75+C74+C76+C77</f>
        <v>2260</v>
      </c>
      <c r="D73" s="15"/>
    </row>
    <row r="74" spans="1:5" s="4" customFormat="1" ht="165.75" x14ac:dyDescent="0.2">
      <c r="A74" s="9" t="s">
        <v>224</v>
      </c>
      <c r="B74" s="10" t="s">
        <v>223</v>
      </c>
      <c r="C74" s="19">
        <v>30</v>
      </c>
      <c r="D74" s="15"/>
    </row>
    <row r="75" spans="1:5" ht="69.599999999999994" customHeight="1" x14ac:dyDescent="0.2">
      <c r="A75" s="9" t="s">
        <v>221</v>
      </c>
      <c r="B75" s="10" t="s">
        <v>222</v>
      </c>
      <c r="C75" s="19">
        <v>2230</v>
      </c>
    </row>
    <row r="76" spans="1:5" ht="61.15" hidden="1" customHeight="1" x14ac:dyDescent="0.2">
      <c r="A76" s="9" t="s">
        <v>286</v>
      </c>
      <c r="B76" s="10" t="s">
        <v>288</v>
      </c>
      <c r="C76" s="19"/>
      <c r="E76" s="23"/>
    </row>
    <row r="77" spans="1:5" ht="57.6" hidden="1" customHeight="1" x14ac:dyDescent="0.2">
      <c r="A77" s="9" t="s">
        <v>287</v>
      </c>
      <c r="B77" s="10" t="s">
        <v>289</v>
      </c>
      <c r="C77" s="19"/>
      <c r="E77" s="23"/>
    </row>
    <row r="78" spans="1:5" s="4" customFormat="1" hidden="1" x14ac:dyDescent="0.2">
      <c r="A78" s="7" t="s">
        <v>81</v>
      </c>
      <c r="B78" s="8" t="s">
        <v>80</v>
      </c>
      <c r="C78" s="18">
        <f>C79</f>
        <v>0</v>
      </c>
      <c r="D78" s="15"/>
    </row>
    <row r="79" spans="1:5" hidden="1" x14ac:dyDescent="0.2">
      <c r="A79" s="9" t="s">
        <v>82</v>
      </c>
      <c r="B79" s="10" t="s">
        <v>83</v>
      </c>
      <c r="C79" s="19"/>
      <c r="E79" s="23"/>
    </row>
    <row r="80" spans="1:5" s="4" customFormat="1" x14ac:dyDescent="0.2">
      <c r="A80" s="7"/>
      <c r="B80" s="8" t="s">
        <v>84</v>
      </c>
      <c r="C80" s="18">
        <f>C42+C59+C67+C73+C78+C64</f>
        <v>370570</v>
      </c>
      <c r="D80" s="15"/>
    </row>
    <row r="81" spans="1:6" s="4" customFormat="1" x14ac:dyDescent="0.2">
      <c r="A81" s="7" t="s">
        <v>86</v>
      </c>
      <c r="B81" s="8" t="s">
        <v>85</v>
      </c>
      <c r="C81" s="18">
        <f>C82+C165</f>
        <v>5622406</v>
      </c>
      <c r="D81" s="15"/>
    </row>
    <row r="82" spans="1:6" s="4" customFormat="1" ht="25.5" x14ac:dyDescent="0.2">
      <c r="A82" s="7" t="s">
        <v>87</v>
      </c>
      <c r="B82" s="8" t="s">
        <v>88</v>
      </c>
      <c r="C82" s="18">
        <f>C83+C86+C136+C157</f>
        <v>5622406</v>
      </c>
      <c r="D82" s="15"/>
    </row>
    <row r="83" spans="1:6" s="4" customFormat="1" x14ac:dyDescent="0.2">
      <c r="A83" s="7" t="s">
        <v>89</v>
      </c>
      <c r="B83" s="8" t="s">
        <v>108</v>
      </c>
      <c r="C83" s="18">
        <f>C84+C85</f>
        <v>2264</v>
      </c>
      <c r="D83" s="15"/>
    </row>
    <row r="84" spans="1:6" ht="25.5" x14ac:dyDescent="0.2">
      <c r="A84" s="9" t="s">
        <v>90</v>
      </c>
      <c r="B84" s="10" t="s">
        <v>128</v>
      </c>
      <c r="C84" s="19">
        <f>4090-1826</f>
        <v>2264</v>
      </c>
    </row>
    <row r="85" spans="1:6" ht="25.5" hidden="1" x14ac:dyDescent="0.2">
      <c r="A85" s="9" t="s">
        <v>197</v>
      </c>
      <c r="B85" s="10" t="s">
        <v>198</v>
      </c>
      <c r="C85" s="19"/>
    </row>
    <row r="86" spans="1:6" s="4" customFormat="1" ht="25.5" x14ac:dyDescent="0.2">
      <c r="A86" s="7" t="s">
        <v>91</v>
      </c>
      <c r="B86" s="8" t="s">
        <v>109</v>
      </c>
      <c r="C86" s="18">
        <f>SUM(C87:C135)</f>
        <v>2740516</v>
      </c>
      <c r="D86" s="15"/>
    </row>
    <row r="87" spans="1:6" ht="25.5" x14ac:dyDescent="0.2">
      <c r="A87" s="9" t="s">
        <v>137</v>
      </c>
      <c r="B87" s="10" t="s">
        <v>136</v>
      </c>
      <c r="C87" s="19">
        <f>58647+6014+36624+50010</f>
        <v>151295</v>
      </c>
      <c r="E87" s="23"/>
      <c r="F87" s="23"/>
    </row>
    <row r="88" spans="1:6" ht="51" x14ac:dyDescent="0.2">
      <c r="A88" s="9" t="s">
        <v>227</v>
      </c>
      <c r="B88" s="10" t="s">
        <v>225</v>
      </c>
      <c r="C88" s="19">
        <v>835</v>
      </c>
    </row>
    <row r="89" spans="1:6" ht="76.5" x14ac:dyDescent="0.2">
      <c r="A89" s="9" t="s">
        <v>227</v>
      </c>
      <c r="B89" s="10" t="s">
        <v>226</v>
      </c>
      <c r="C89" s="20">
        <v>2499</v>
      </c>
    </row>
    <row r="90" spans="1:6" ht="51" x14ac:dyDescent="0.2">
      <c r="A90" s="9" t="s">
        <v>139</v>
      </c>
      <c r="B90" s="10" t="s">
        <v>138</v>
      </c>
      <c r="C90" s="19">
        <v>4706</v>
      </c>
    </row>
    <row r="91" spans="1:6" ht="63.75" x14ac:dyDescent="0.2">
      <c r="A91" s="9" t="s">
        <v>141</v>
      </c>
      <c r="B91" s="10" t="s">
        <v>140</v>
      </c>
      <c r="C91" s="19">
        <v>24637</v>
      </c>
    </row>
    <row r="92" spans="1:6" ht="38.25" x14ac:dyDescent="0.2">
      <c r="A92" s="9" t="s">
        <v>195</v>
      </c>
      <c r="B92" s="14" t="s">
        <v>196</v>
      </c>
      <c r="C92" s="20">
        <v>1160530</v>
      </c>
    </row>
    <row r="93" spans="1:6" ht="89.25" hidden="1" x14ac:dyDescent="0.2">
      <c r="A93" s="9" t="s">
        <v>143</v>
      </c>
      <c r="B93" s="14" t="s">
        <v>142</v>
      </c>
      <c r="C93" s="19"/>
    </row>
    <row r="94" spans="1:6" ht="38.25" x14ac:dyDescent="0.2">
      <c r="A94" s="9" t="s">
        <v>144</v>
      </c>
      <c r="B94" s="14" t="s">
        <v>228</v>
      </c>
      <c r="C94" s="19">
        <v>88</v>
      </c>
    </row>
    <row r="95" spans="1:6" ht="38.25" x14ac:dyDescent="0.2">
      <c r="A95" s="9" t="s">
        <v>146</v>
      </c>
      <c r="B95" s="10" t="s">
        <v>145</v>
      </c>
      <c r="C95" s="19">
        <v>95602</v>
      </c>
    </row>
    <row r="96" spans="1:6" ht="38.25" x14ac:dyDescent="0.2">
      <c r="A96" s="13" t="s">
        <v>268</v>
      </c>
      <c r="B96" s="10" t="s">
        <v>232</v>
      </c>
      <c r="C96" s="19">
        <f>72662+14140+35528</f>
        <v>122330</v>
      </c>
      <c r="E96" s="23"/>
      <c r="F96" s="23"/>
    </row>
    <row r="97" spans="1:6" ht="25.5" x14ac:dyDescent="0.2">
      <c r="A97" s="9" t="s">
        <v>193</v>
      </c>
      <c r="B97" s="10" t="s">
        <v>194</v>
      </c>
      <c r="C97" s="19">
        <v>20925</v>
      </c>
    </row>
    <row r="98" spans="1:6" ht="38.25" x14ac:dyDescent="0.2">
      <c r="A98" s="9" t="s">
        <v>229</v>
      </c>
      <c r="B98" s="10" t="s">
        <v>230</v>
      </c>
      <c r="C98" s="20">
        <f>875-1</f>
        <v>874</v>
      </c>
      <c r="E98" s="23"/>
    </row>
    <row r="99" spans="1:6" ht="25.5" x14ac:dyDescent="0.2">
      <c r="A99" s="9" t="s">
        <v>148</v>
      </c>
      <c r="B99" s="10" t="s">
        <v>147</v>
      </c>
      <c r="C99" s="19">
        <v>158632</v>
      </c>
    </row>
    <row r="100" spans="1:6" ht="38.25" x14ac:dyDescent="0.2">
      <c r="A100" s="9" t="s">
        <v>148</v>
      </c>
      <c r="B100" s="10" t="s">
        <v>209</v>
      </c>
      <c r="C100" s="19">
        <f>32466+1605+49717</f>
        <v>83788</v>
      </c>
      <c r="F100" s="23"/>
    </row>
    <row r="101" spans="1:6" ht="51" x14ac:dyDescent="0.2">
      <c r="A101" s="9" t="s">
        <v>148</v>
      </c>
      <c r="B101" s="10" t="s">
        <v>231</v>
      </c>
      <c r="C101" s="19">
        <v>40000</v>
      </c>
    </row>
    <row r="102" spans="1:6" ht="25.5" x14ac:dyDescent="0.2">
      <c r="A102" s="9" t="s">
        <v>274</v>
      </c>
      <c r="B102" s="10" t="s">
        <v>275</v>
      </c>
      <c r="C102" s="19">
        <v>193655</v>
      </c>
      <c r="E102" s="23"/>
    </row>
    <row r="103" spans="1:6" ht="25.5" x14ac:dyDescent="0.2">
      <c r="A103" s="9" t="s">
        <v>233</v>
      </c>
      <c r="B103" s="10" t="s">
        <v>234</v>
      </c>
      <c r="C103" s="19">
        <v>13604</v>
      </c>
    </row>
    <row r="104" spans="1:6" ht="51" hidden="1" x14ac:dyDescent="0.2">
      <c r="A104" s="9" t="s">
        <v>207</v>
      </c>
      <c r="B104" s="10" t="s">
        <v>208</v>
      </c>
      <c r="C104" s="19"/>
    </row>
    <row r="105" spans="1:6" ht="25.5" x14ac:dyDescent="0.2">
      <c r="A105" s="9" t="s">
        <v>235</v>
      </c>
      <c r="B105" s="10" t="s">
        <v>236</v>
      </c>
      <c r="C105" s="19">
        <f>56959-51165</f>
        <v>5794</v>
      </c>
      <c r="E105" s="23"/>
    </row>
    <row r="106" spans="1:6" ht="38.25" x14ac:dyDescent="0.2">
      <c r="A106" s="9" t="s">
        <v>149</v>
      </c>
      <c r="B106" s="10" t="s">
        <v>237</v>
      </c>
      <c r="C106" s="19">
        <f>7270-7270</f>
        <v>0</v>
      </c>
      <c r="E106" s="23"/>
    </row>
    <row r="107" spans="1:6" ht="38.25" x14ac:dyDescent="0.2">
      <c r="A107" s="9" t="s">
        <v>238</v>
      </c>
      <c r="B107" s="14" t="s">
        <v>239</v>
      </c>
      <c r="C107" s="19">
        <v>48113</v>
      </c>
    </row>
    <row r="108" spans="1:6" ht="94.15" customHeight="1" x14ac:dyDescent="0.2">
      <c r="A108" s="9" t="s">
        <v>204</v>
      </c>
      <c r="B108" s="10" t="s">
        <v>205</v>
      </c>
      <c r="C108" s="19">
        <v>226</v>
      </c>
    </row>
    <row r="109" spans="1:6" x14ac:dyDescent="0.2">
      <c r="A109" s="9" t="s">
        <v>152</v>
      </c>
      <c r="B109" s="10" t="s">
        <v>150</v>
      </c>
      <c r="C109" s="19">
        <f>13879-12924</f>
        <v>955</v>
      </c>
      <c r="E109" s="23"/>
    </row>
    <row r="110" spans="1:6" ht="38.25" x14ac:dyDescent="0.2">
      <c r="A110" s="9" t="s">
        <v>240</v>
      </c>
      <c r="B110" s="10" t="s">
        <v>241</v>
      </c>
      <c r="C110" s="19">
        <f>5681-5681</f>
        <v>0</v>
      </c>
      <c r="E110" s="23"/>
    </row>
    <row r="111" spans="1:6" ht="38.25" x14ac:dyDescent="0.2">
      <c r="A111" s="13" t="s">
        <v>291</v>
      </c>
      <c r="B111" s="10" t="s">
        <v>290</v>
      </c>
      <c r="C111" s="19">
        <v>84886</v>
      </c>
      <c r="E111" s="23"/>
      <c r="F111" s="23"/>
    </row>
    <row r="112" spans="1:6" ht="25.5" x14ac:dyDescent="0.2">
      <c r="A112" s="9" t="s">
        <v>242</v>
      </c>
      <c r="B112" s="10" t="s">
        <v>243</v>
      </c>
      <c r="C112" s="19">
        <f>42750-42750</f>
        <v>0</v>
      </c>
      <c r="E112" s="23"/>
    </row>
    <row r="113" spans="1:7" ht="38.25" x14ac:dyDescent="0.2">
      <c r="A113" s="9" t="s">
        <v>153</v>
      </c>
      <c r="B113" s="10" t="s">
        <v>151</v>
      </c>
      <c r="C113" s="19">
        <v>108156</v>
      </c>
    </row>
    <row r="114" spans="1:7" ht="25.5" x14ac:dyDescent="0.2">
      <c r="A114" s="9" t="s">
        <v>154</v>
      </c>
      <c r="B114" s="10" t="s">
        <v>244</v>
      </c>
      <c r="C114" s="19">
        <v>9240</v>
      </c>
    </row>
    <row r="115" spans="1:7" ht="102" x14ac:dyDescent="0.2">
      <c r="A115" s="9" t="s">
        <v>245</v>
      </c>
      <c r="B115" s="10" t="s">
        <v>246</v>
      </c>
      <c r="C115" s="20">
        <f>1862-1214</f>
        <v>648</v>
      </c>
      <c r="E115" s="23"/>
    </row>
    <row r="116" spans="1:7" x14ac:dyDescent="0.2">
      <c r="A116" s="9" t="s">
        <v>276</v>
      </c>
      <c r="B116" s="10" t="s">
        <v>278</v>
      </c>
      <c r="C116" s="20">
        <v>14463</v>
      </c>
      <c r="E116" s="23"/>
    </row>
    <row r="117" spans="1:7" ht="38.25" x14ac:dyDescent="0.2">
      <c r="A117" s="9" t="s">
        <v>277</v>
      </c>
      <c r="B117" s="10" t="s">
        <v>279</v>
      </c>
      <c r="C117" s="20">
        <f>2635-1581</f>
        <v>1054</v>
      </c>
      <c r="E117" s="23"/>
      <c r="F117" s="23"/>
    </row>
    <row r="118" spans="1:7" x14ac:dyDescent="0.2">
      <c r="A118" s="9" t="s">
        <v>156</v>
      </c>
      <c r="B118" s="10" t="s">
        <v>155</v>
      </c>
      <c r="C118" s="19">
        <v>7849</v>
      </c>
    </row>
    <row r="119" spans="1:7" ht="38.25" x14ac:dyDescent="0.2">
      <c r="A119" s="9" t="s">
        <v>158</v>
      </c>
      <c r="B119" s="10" t="s">
        <v>112</v>
      </c>
      <c r="C119" s="19">
        <v>5806</v>
      </c>
    </row>
    <row r="120" spans="1:7" ht="51" x14ac:dyDescent="0.2">
      <c r="A120" s="9" t="s">
        <v>159</v>
      </c>
      <c r="B120" s="10" t="s">
        <v>113</v>
      </c>
      <c r="C120" s="19">
        <v>29494</v>
      </c>
    </row>
    <row r="121" spans="1:7" ht="25.5" x14ac:dyDescent="0.2">
      <c r="A121" s="9" t="s">
        <v>160</v>
      </c>
      <c r="B121" s="10" t="s">
        <v>247</v>
      </c>
      <c r="C121" s="19">
        <f>34382-8079-23738</f>
        <v>2565</v>
      </c>
      <c r="E121" s="23"/>
      <c r="F121" s="23"/>
    </row>
    <row r="122" spans="1:7" x14ac:dyDescent="0.2">
      <c r="A122" s="9" t="s">
        <v>161</v>
      </c>
      <c r="B122" s="10" t="s">
        <v>157</v>
      </c>
      <c r="C122" s="19">
        <f>3068-106</f>
        <v>2962</v>
      </c>
      <c r="E122" s="23"/>
    </row>
    <row r="123" spans="1:7" ht="38.25" x14ac:dyDescent="0.2">
      <c r="A123" s="9" t="s">
        <v>250</v>
      </c>
      <c r="B123" s="10" t="s">
        <v>248</v>
      </c>
      <c r="C123" s="19">
        <v>1525</v>
      </c>
    </row>
    <row r="124" spans="1:7" ht="89.25" x14ac:dyDescent="0.2">
      <c r="A124" s="9" t="s">
        <v>251</v>
      </c>
      <c r="B124" s="10" t="s">
        <v>249</v>
      </c>
      <c r="C124" s="19">
        <v>4530</v>
      </c>
    </row>
    <row r="125" spans="1:7" ht="51" x14ac:dyDescent="0.2">
      <c r="A125" s="9" t="s">
        <v>164</v>
      </c>
      <c r="B125" s="10" t="s">
        <v>162</v>
      </c>
      <c r="C125" s="19">
        <f>48303+608</f>
        <v>48911</v>
      </c>
      <c r="E125" s="23"/>
    </row>
    <row r="126" spans="1:7" ht="38.25" x14ac:dyDescent="0.2">
      <c r="A126" s="9" t="s">
        <v>165</v>
      </c>
      <c r="B126" s="10" t="s">
        <v>163</v>
      </c>
      <c r="C126" s="19">
        <f>4832+90+181</f>
        <v>5103</v>
      </c>
      <c r="E126" s="23"/>
      <c r="G126" s="23"/>
    </row>
    <row r="127" spans="1:7" x14ac:dyDescent="0.2">
      <c r="A127" s="9" t="s">
        <v>269</v>
      </c>
      <c r="B127" s="10" t="s">
        <v>270</v>
      </c>
      <c r="C127" s="22">
        <f>5541+5687</f>
        <v>11228</v>
      </c>
      <c r="F127" s="23"/>
    </row>
    <row r="128" spans="1:7" ht="89.25" x14ac:dyDescent="0.2">
      <c r="A128" s="9" t="s">
        <v>210</v>
      </c>
      <c r="B128" s="10" t="s">
        <v>211</v>
      </c>
      <c r="C128" s="19">
        <v>1018</v>
      </c>
    </row>
    <row r="129" spans="1:6" x14ac:dyDescent="0.2">
      <c r="A129" s="9" t="s">
        <v>252</v>
      </c>
      <c r="B129" s="10" t="s">
        <v>253</v>
      </c>
      <c r="C129" s="19">
        <f>78560-46906</f>
        <v>31654</v>
      </c>
      <c r="E129" s="23"/>
    </row>
    <row r="130" spans="1:6" ht="25.5" x14ac:dyDescent="0.2">
      <c r="A130" s="9" t="s">
        <v>254</v>
      </c>
      <c r="B130" s="10" t="s">
        <v>257</v>
      </c>
      <c r="C130" s="19">
        <f>204349-192181+54403</f>
        <v>66571</v>
      </c>
      <c r="E130" s="23"/>
      <c r="F130" s="23"/>
    </row>
    <row r="131" spans="1:6" ht="25.5" x14ac:dyDescent="0.2">
      <c r="A131" s="9" t="s">
        <v>255</v>
      </c>
      <c r="B131" s="10" t="s">
        <v>258</v>
      </c>
      <c r="C131" s="19">
        <f>13624-11196</f>
        <v>2428</v>
      </c>
      <c r="E131" s="23"/>
    </row>
    <row r="132" spans="1:6" ht="38.25" x14ac:dyDescent="0.2">
      <c r="A132" s="9" t="s">
        <v>256</v>
      </c>
      <c r="B132" s="10" t="s">
        <v>259</v>
      </c>
      <c r="C132" s="19">
        <v>16349</v>
      </c>
    </row>
    <row r="133" spans="1:6" ht="25.5" x14ac:dyDescent="0.2">
      <c r="A133" s="9" t="s">
        <v>167</v>
      </c>
      <c r="B133" s="10" t="s">
        <v>166</v>
      </c>
      <c r="C133" s="19">
        <f>53115-165+56864</f>
        <v>109814</v>
      </c>
      <c r="E133" s="23"/>
      <c r="F133" s="23"/>
    </row>
    <row r="134" spans="1:6" ht="25.5" x14ac:dyDescent="0.2">
      <c r="A134" s="9" t="s">
        <v>280</v>
      </c>
      <c r="B134" s="10" t="s">
        <v>281</v>
      </c>
      <c r="C134" s="19">
        <v>43920</v>
      </c>
      <c r="E134" s="23"/>
    </row>
    <row r="135" spans="1:6" ht="51" x14ac:dyDescent="0.2">
      <c r="A135" s="13" t="s">
        <v>293</v>
      </c>
      <c r="B135" s="10" t="s">
        <v>292</v>
      </c>
      <c r="C135" s="19">
        <v>1254</v>
      </c>
      <c r="E135" s="23"/>
      <c r="F135" s="23"/>
    </row>
    <row r="136" spans="1:6" s="4" customFormat="1" ht="25.5" x14ac:dyDescent="0.2">
      <c r="A136" s="7" t="s">
        <v>92</v>
      </c>
      <c r="B136" s="8" t="s">
        <v>110</v>
      </c>
      <c r="C136" s="18">
        <f>SUM(C137:C156)</f>
        <v>2773169</v>
      </c>
      <c r="D136" s="15"/>
    </row>
    <row r="137" spans="1:6" ht="25.5" x14ac:dyDescent="0.2">
      <c r="A137" s="9" t="s">
        <v>171</v>
      </c>
      <c r="B137" s="10" t="s">
        <v>168</v>
      </c>
      <c r="C137" s="19">
        <f>59390-15366</f>
        <v>44024</v>
      </c>
      <c r="F137" s="23"/>
    </row>
    <row r="138" spans="1:6" ht="25.5" x14ac:dyDescent="0.2">
      <c r="A138" s="9" t="s">
        <v>172</v>
      </c>
      <c r="B138" s="10" t="s">
        <v>169</v>
      </c>
      <c r="C138" s="19">
        <v>4447</v>
      </c>
    </row>
    <row r="139" spans="1:6" ht="51" x14ac:dyDescent="0.2">
      <c r="A139" s="9" t="s">
        <v>173</v>
      </c>
      <c r="B139" s="10" t="s">
        <v>260</v>
      </c>
      <c r="C139" s="19">
        <v>9090</v>
      </c>
    </row>
    <row r="140" spans="1:6" ht="127.5" x14ac:dyDescent="0.2">
      <c r="A140" s="9" t="s">
        <v>174</v>
      </c>
      <c r="B140" s="10" t="s">
        <v>214</v>
      </c>
      <c r="C140" s="19">
        <v>3458</v>
      </c>
    </row>
    <row r="141" spans="1:6" ht="25.5" x14ac:dyDescent="0.2">
      <c r="A141" s="9" t="s">
        <v>175</v>
      </c>
      <c r="B141" s="10" t="s">
        <v>170</v>
      </c>
      <c r="C141" s="19">
        <v>15326</v>
      </c>
    </row>
    <row r="142" spans="1:6" ht="38.25" x14ac:dyDescent="0.2">
      <c r="A142" s="9" t="s">
        <v>176</v>
      </c>
      <c r="B142" s="14" t="s">
        <v>261</v>
      </c>
      <c r="C142" s="19">
        <v>4657</v>
      </c>
    </row>
    <row r="143" spans="1:6" ht="76.5" x14ac:dyDescent="0.2">
      <c r="A143" s="9" t="s">
        <v>262</v>
      </c>
      <c r="B143" s="14" t="s">
        <v>263</v>
      </c>
      <c r="C143" s="19">
        <v>1125</v>
      </c>
    </row>
    <row r="144" spans="1:6" ht="51" x14ac:dyDescent="0.2">
      <c r="A144" s="9" t="s">
        <v>192</v>
      </c>
      <c r="B144" s="10" t="s">
        <v>187</v>
      </c>
      <c r="C144" s="19">
        <v>52982</v>
      </c>
    </row>
    <row r="145" spans="1:7" ht="51" x14ac:dyDescent="0.2">
      <c r="A145" s="9" t="s">
        <v>180</v>
      </c>
      <c r="B145" s="10" t="s">
        <v>114</v>
      </c>
      <c r="C145" s="19">
        <f>432+43</f>
        <v>475</v>
      </c>
      <c r="F145" s="23"/>
    </row>
    <row r="146" spans="1:7" ht="38.25" x14ac:dyDescent="0.2">
      <c r="A146" s="9" t="s">
        <v>181</v>
      </c>
      <c r="B146" s="10" t="s">
        <v>177</v>
      </c>
      <c r="C146" s="19">
        <v>708</v>
      </c>
    </row>
    <row r="147" spans="1:7" ht="51" x14ac:dyDescent="0.2">
      <c r="A147" s="9" t="s">
        <v>182</v>
      </c>
      <c r="B147" s="10" t="s">
        <v>178</v>
      </c>
      <c r="C147" s="19">
        <v>1434</v>
      </c>
    </row>
    <row r="148" spans="1:7" ht="51" x14ac:dyDescent="0.2">
      <c r="A148" s="9" t="s">
        <v>183</v>
      </c>
      <c r="B148" s="10" t="s">
        <v>179</v>
      </c>
      <c r="C148" s="19">
        <f>50383+4080-628</f>
        <v>53835</v>
      </c>
      <c r="E148" s="23"/>
      <c r="F148" s="23"/>
    </row>
    <row r="149" spans="1:7" ht="38.25" x14ac:dyDescent="0.2">
      <c r="A149" s="9" t="s">
        <v>184</v>
      </c>
      <c r="B149" s="10" t="s">
        <v>215</v>
      </c>
      <c r="C149" s="19">
        <v>1829</v>
      </c>
    </row>
    <row r="150" spans="1:7" ht="153" x14ac:dyDescent="0.2">
      <c r="A150" s="9" t="s">
        <v>271</v>
      </c>
      <c r="B150" s="10" t="s">
        <v>272</v>
      </c>
      <c r="C150" s="19">
        <v>57418</v>
      </c>
    </row>
    <row r="151" spans="1:7" ht="25.5" x14ac:dyDescent="0.2">
      <c r="A151" s="9" t="s">
        <v>264</v>
      </c>
      <c r="B151" s="10" t="s">
        <v>216</v>
      </c>
      <c r="C151" s="19">
        <f>4037-4037</f>
        <v>0</v>
      </c>
    </row>
    <row r="152" spans="1:7" ht="51" x14ac:dyDescent="0.2">
      <c r="A152" s="9" t="s">
        <v>188</v>
      </c>
      <c r="B152" s="10" t="s">
        <v>185</v>
      </c>
      <c r="C152" s="19">
        <v>6591</v>
      </c>
    </row>
    <row r="153" spans="1:7" ht="140.25" x14ac:dyDescent="0.2">
      <c r="A153" s="9" t="s">
        <v>189</v>
      </c>
      <c r="B153" s="10" t="s">
        <v>186</v>
      </c>
      <c r="C153" s="19">
        <v>1977</v>
      </c>
    </row>
    <row r="154" spans="1:7" ht="153" x14ac:dyDescent="0.2">
      <c r="A154" s="9" t="s">
        <v>265</v>
      </c>
      <c r="B154" s="10" t="s">
        <v>267</v>
      </c>
      <c r="C154" s="20">
        <f>2345048-57418+140898</f>
        <v>2428528</v>
      </c>
      <c r="F154" s="23"/>
    </row>
    <row r="155" spans="1:7" ht="51" x14ac:dyDescent="0.2">
      <c r="A155" s="13" t="s">
        <v>295</v>
      </c>
      <c r="B155" s="24" t="s">
        <v>294</v>
      </c>
      <c r="C155" s="20">
        <v>329</v>
      </c>
      <c r="G155" s="23"/>
    </row>
    <row r="156" spans="1:7" ht="204" x14ac:dyDescent="0.2">
      <c r="A156" s="9" t="s">
        <v>266</v>
      </c>
      <c r="B156" s="10" t="s">
        <v>213</v>
      </c>
      <c r="C156" s="19">
        <v>84936</v>
      </c>
    </row>
    <row r="157" spans="1:7" s="4" customFormat="1" x14ac:dyDescent="0.2">
      <c r="A157" s="7" t="s">
        <v>93</v>
      </c>
      <c r="B157" s="8" t="s">
        <v>94</v>
      </c>
      <c r="C157" s="18">
        <f>SUM(C158:C164)</f>
        <v>106457</v>
      </c>
      <c r="D157" s="15"/>
    </row>
    <row r="158" spans="1:7" ht="38.25" x14ac:dyDescent="0.2">
      <c r="A158" s="9" t="s">
        <v>219</v>
      </c>
      <c r="B158" s="10" t="s">
        <v>220</v>
      </c>
      <c r="C158" s="19">
        <v>50000</v>
      </c>
    </row>
    <row r="159" spans="1:7" ht="25.5" x14ac:dyDescent="0.2">
      <c r="A159" s="13" t="s">
        <v>297</v>
      </c>
      <c r="B159" s="10" t="s">
        <v>296</v>
      </c>
      <c r="C159" s="19">
        <v>200</v>
      </c>
      <c r="F159" s="23"/>
    </row>
    <row r="160" spans="1:7" ht="38.25" x14ac:dyDescent="0.2">
      <c r="A160" s="13" t="s">
        <v>299</v>
      </c>
      <c r="B160" s="10" t="s">
        <v>298</v>
      </c>
      <c r="C160" s="19">
        <v>1500</v>
      </c>
      <c r="F160" s="23"/>
    </row>
    <row r="161" spans="1:5" ht="25.5" x14ac:dyDescent="0.2">
      <c r="A161" s="9" t="s">
        <v>282</v>
      </c>
      <c r="B161" s="10" t="s">
        <v>283</v>
      </c>
      <c r="C161" s="19">
        <v>16952</v>
      </c>
      <c r="E161" s="23"/>
    </row>
    <row r="162" spans="1:5" x14ac:dyDescent="0.2">
      <c r="A162" s="9" t="s">
        <v>217</v>
      </c>
      <c r="B162" s="10" t="s">
        <v>218</v>
      </c>
      <c r="C162" s="19">
        <v>34000</v>
      </c>
    </row>
    <row r="163" spans="1:5" ht="25.5" x14ac:dyDescent="0.2">
      <c r="A163" s="9" t="s">
        <v>191</v>
      </c>
      <c r="B163" s="10" t="s">
        <v>190</v>
      </c>
      <c r="C163" s="19">
        <v>1500</v>
      </c>
    </row>
    <row r="164" spans="1:5" ht="63.75" x14ac:dyDescent="0.2">
      <c r="A164" s="9" t="s">
        <v>284</v>
      </c>
      <c r="B164" s="10" t="s">
        <v>285</v>
      </c>
      <c r="C164" s="19">
        <v>2305</v>
      </c>
      <c r="E164" s="23"/>
    </row>
    <row r="165" spans="1:5" s="4" customFormat="1" hidden="1" x14ac:dyDescent="0.2">
      <c r="A165" s="7" t="s">
        <v>111</v>
      </c>
      <c r="B165" s="8" t="s">
        <v>95</v>
      </c>
      <c r="C165" s="18">
        <f>C166</f>
        <v>0</v>
      </c>
      <c r="D165" s="15"/>
    </row>
    <row r="166" spans="1:5" hidden="1" x14ac:dyDescent="0.2">
      <c r="A166" s="9" t="s">
        <v>103</v>
      </c>
      <c r="B166" s="10" t="s">
        <v>96</v>
      </c>
      <c r="C166" s="19"/>
    </row>
    <row r="167" spans="1:5" s="4" customFormat="1" x14ac:dyDescent="0.2">
      <c r="A167" s="7"/>
      <c r="B167" s="6" t="s">
        <v>97</v>
      </c>
      <c r="C167" s="18">
        <f>C41+C80+C81</f>
        <v>9792759</v>
      </c>
      <c r="D167" s="15"/>
    </row>
    <row r="168" spans="1:5" x14ac:dyDescent="0.2">
      <c r="A168" s="2"/>
      <c r="B168" s="3"/>
    </row>
    <row r="169" spans="1:5" x14ac:dyDescent="0.2">
      <c r="A169" s="2"/>
      <c r="B169" s="3"/>
    </row>
    <row r="170" spans="1:5" x14ac:dyDescent="0.2">
      <c r="A170" s="2"/>
      <c r="B170" s="3"/>
    </row>
    <row r="171" spans="1:5" x14ac:dyDescent="0.2">
      <c r="A171" s="2"/>
      <c r="B171" s="3"/>
    </row>
    <row r="172" spans="1:5" x14ac:dyDescent="0.2">
      <c r="A172" s="2"/>
      <c r="B172" s="3"/>
    </row>
    <row r="173" spans="1:5" x14ac:dyDescent="0.2">
      <c r="A173" s="2"/>
      <c r="B173" s="3"/>
    </row>
    <row r="174" spans="1:5" x14ac:dyDescent="0.2">
      <c r="A174" s="2"/>
      <c r="B174" s="3"/>
    </row>
    <row r="175" spans="1:5" x14ac:dyDescent="0.2">
      <c r="A175" s="2"/>
      <c r="B175" s="3"/>
    </row>
    <row r="176" spans="1:5" x14ac:dyDescent="0.2">
      <c r="A176" s="2"/>
      <c r="B176" s="3"/>
    </row>
    <row r="177" spans="1:2" x14ac:dyDescent="0.2">
      <c r="A177" s="2"/>
      <c r="B177" s="3"/>
    </row>
  </sheetData>
  <mergeCells count="12">
    <mergeCell ref="A14:C14"/>
    <mergeCell ref="B1:C1"/>
    <mergeCell ref="B2:C2"/>
    <mergeCell ref="B3:C3"/>
    <mergeCell ref="B4:C4"/>
    <mergeCell ref="B5:C5"/>
    <mergeCell ref="A13:C13"/>
    <mergeCell ref="B7:C7"/>
    <mergeCell ref="B8:C8"/>
    <mergeCell ref="B9:C9"/>
    <mergeCell ref="B10:C10"/>
    <mergeCell ref="B11:C11"/>
  </mergeCells>
  <pageMargins left="0.59055118110236227" right="0.39370078740157483" top="0.55118110236220474" bottom="0.55118110236220474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2022-09-01T06:43:38Z</dcterms:modified>
</cp:coreProperties>
</file>