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D5798208-9143-4257-9595-83E40BB4E1E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Titles" localSheetId="0">Лист1!$16:$16</definedName>
  </definedNames>
  <calcPr calcId="191029" concurrentCalc="0" concurrentManual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7" i="1" l="1"/>
  <c r="C145" i="1"/>
  <c r="C143" i="1"/>
  <c r="C131" i="1"/>
  <c r="C120" i="1"/>
  <c r="C112" i="1"/>
  <c r="C84" i="1"/>
  <c r="C80" i="1"/>
  <c r="C76" i="1"/>
  <c r="C78" i="1"/>
  <c r="C79" i="1"/>
  <c r="C75" i="1"/>
  <c r="C74" i="1"/>
  <c r="C72" i="1"/>
  <c r="C67" i="1"/>
  <c r="C68" i="1"/>
  <c r="C65" i="1"/>
  <c r="C51" i="1"/>
  <c r="C44" i="1"/>
  <c r="C147" i="1"/>
  <c r="C171" i="1"/>
  <c r="C170" i="1"/>
  <c r="C179" i="1"/>
  <c r="C164" i="1"/>
  <c r="C163" i="1"/>
  <c r="C161" i="1"/>
  <c r="C158" i="1"/>
  <c r="C157" i="1"/>
  <c r="C156" i="1"/>
  <c r="C149" i="1"/>
  <c r="C144" i="1"/>
  <c r="C137" i="1"/>
  <c r="C136" i="1"/>
  <c r="C134" i="1"/>
  <c r="C132" i="1"/>
  <c r="C125" i="1"/>
  <c r="C124" i="1"/>
  <c r="C122" i="1"/>
  <c r="C119" i="1"/>
  <c r="C113" i="1"/>
  <c r="C101" i="1"/>
  <c r="C92" i="1"/>
  <c r="C40" i="1"/>
  <c r="C38" i="1"/>
  <c r="C20" i="1"/>
  <c r="C91" i="1"/>
  <c r="C172" i="1"/>
  <c r="C69" i="1"/>
  <c r="C53" i="1"/>
  <c r="C150" i="1"/>
  <c r="C88" i="1"/>
  <c r="C57" i="1"/>
  <c r="C36" i="1"/>
  <c r="C52" i="1"/>
  <c r="C34" i="1"/>
  <c r="C45" i="1"/>
  <c r="C185" i="1"/>
  <c r="C83" i="1"/>
  <c r="C61" i="1"/>
  <c r="C60" i="1"/>
  <c r="C50" i="1"/>
  <c r="C39" i="1"/>
  <c r="C27" i="1"/>
  <c r="C26" i="1"/>
  <c r="C21" i="1"/>
  <c r="C18" i="1"/>
  <c r="C42" i="1"/>
  <c r="C87" i="1"/>
  <c r="C86" i="1"/>
  <c r="C43" i="1"/>
  <c r="C85" i="1"/>
  <c r="C17" i="1"/>
  <c r="C187" i="1"/>
</calcChain>
</file>

<file path=xl/sharedStrings.xml><?xml version="1.0" encoding="utf-8"?>
<sst xmlns="http://schemas.openxmlformats.org/spreadsheetml/2006/main" count="354" uniqueCount="338">
  <si>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</si>
  <si>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</si>
  <si>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</si>
  <si>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</si>
  <si>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</si>
  <si>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</si>
  <si>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</si>
  <si>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</si>
  <si>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</si>
  <si>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</si>
  <si>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</si>
  <si>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</si>
  <si>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</si>
  <si>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</si>
  <si>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</si>
  <si>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</si>
  <si>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</si>
  <si>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</si>
  <si>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</si>
  <si>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</si>
  <si>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</si>
  <si>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</si>
  <si>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</si>
  <si>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</si>
  <si>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</si>
  <si>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</si>
  <si>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</si>
  <si>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</si>
  <si>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</si>
  <si>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</si>
  <si>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</si>
  <si>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</si>
  <si>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</si>
  <si>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</si>
  <si>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</si>
  <si>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</si>
  <si>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</si>
  <si>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</si>
  <si>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</si>
  <si>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</si>
  <si>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</si>
  <si>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</si>
  <si>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</si>
  <si>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</si>
  <si>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</si>
  <si>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</si>
  <si>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</si>
  <si>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</si>
  <si>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</si>
  <si>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</si>
  <si>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</si>
  <si>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</si>
  <si>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</si>
  <si>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</si>
  <si>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</si>
  <si>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</si>
  <si>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</si>
  <si>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</si>
  <si>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</si>
  <si>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</si>
  <si>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</si>
  <si>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</si>
  <si>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</si>
  <si>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</si>
  <si>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</si>
  <si>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</si>
  <si>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</si>
  <si>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</si>
  <si>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</si>
  <si>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</si>
  <si>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</si>
  <si>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</si>
  <si>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</si>
  <si>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</si>
  <si>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</si>
  <si>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</si>
  <si>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</si>
  <si>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</si>
  <si>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</si>
  <si>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</si>
  <si>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</si>
  <si>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</si>
  <si>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</si>
  <si>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</si>
  <si>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</si>
  <si>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</si>
  <si>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</si>
  <si>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</si>
  <si>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</si>
  <si>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</si>
  <si>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</si>
  <si>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</si>
  <si>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</si>
  <si>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</si>
  <si>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</si>
  <si>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</si>
  <si>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</si>
  <si>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</si>
  <si>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</si>
  <si>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</si>
  <si>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</si>
  <si>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</si>
  <si>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</si>
  <si>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</si>
  <si>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</si>
  <si>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</si>
  <si>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</si>
  <si>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</si>
  <si>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</si>
  <si>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</si>
  <si>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</si>
  <si>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</si>
  <si>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</si>
  <si>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</si>
  <si>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</si>
  <si>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</si>
  <si>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</si>
  <si>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</si>
  <si>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</si>
  <si>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</si>
  <si>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</si>
  <si>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</si>
  <si>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</si>
  <si>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</si>
  <si>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</si>
  <si>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</si>
  <si>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</si>
  <si>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</si>
  <si>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</si>
  <si>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</si>
  <si>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</si>
  <si>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</si>
  <si>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</si>
  <si>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</si>
  <si>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</si>
  <si>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</si>
  <si>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00020225208040000150</t>
  </si>
  <si>
    <t>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</si>
  <si>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00020225253040000150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</si>
  <si>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</si>
  <si>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</si>
  <si>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</si>
  <si>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</si>
  <si>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00020229999046048150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</si>
  <si>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</si>
  <si>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</si>
  <si>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</si>
  <si>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</si>
  <si>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</si>
  <si>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</si>
  <si>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</si>
  <si>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ремонт дворовых территорий</t>
  </si>
  <si>
    <t>00020229999046227150</t>
  </si>
  <si>
    <t>00020229999046233150</t>
  </si>
  <si>
    <t>00020229999046263150</t>
  </si>
  <si>
    <t>00020229999046274150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</si>
  <si>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</si>
  <si>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00020229999046287150</t>
  </si>
  <si>
    <t>00020229999046288150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</si>
  <si>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</si>
  <si>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</si>
  <si>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</si>
  <si>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</si>
  <si>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</si>
  <si>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</si>
  <si>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</si>
  <si>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</si>
  <si>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</si>
  <si>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</si>
  <si>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</si>
  <si>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</si>
  <si>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</si>
  <si>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</si>
  <si>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</si>
  <si>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</si>
  <si>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</si>
  <si>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</si>
  <si>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</si>
  <si>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</si>
  <si>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</si>
  <si>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</si>
  <si>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00020239999046071150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</si>
  <si>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</si>
  <si>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</si>
  <si>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</si>
  <si>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</si>
  <si>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</si>
  <si>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</si>
  <si>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</si>
  <si>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</si>
  <si>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</si>
  <si>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</si>
  <si>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</si>
  <si>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</si>
  <si>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</si>
  <si>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00020229999046086150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</si>
  <si>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</si>
  <si>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</si>
  <si>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00020229999046293150</t>
  </si>
  <si>
    <t>На установку, монтаж и настройку ip-камер,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</si>
  <si>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</si>
  <si>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обеспечение жильем граждан, уволенных с военной службы (службы), и приравненных к ним лиц</t>
  </si>
  <si>
    <t>00020249999046143150</t>
  </si>
  <si>
    <t>На реализацию отдельных мероприятий муниципальных программ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</si>
  <si>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</si>
  <si>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</si>
  <si>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</si>
  <si>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00020225027040000150</t>
  </si>
  <si>
    <t>00020225519040000150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</si>
  <si>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населения в парках культуры и отдыха)</t>
  </si>
  <si>
    <t>На 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</si>
  <si>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00020229999046019150</t>
  </si>
  <si>
    <t>На реализацию мероприятий по улучшению жилищных условий многодетных семей</t>
  </si>
  <si>
    <t>00020229999046032150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</si>
  <si>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</si>
  <si>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00020229999046077150</t>
  </si>
  <si>
    <t>На обустройство и установку детских, игровых площадок на территории муниципальных образований Московской области</t>
  </si>
  <si>
    <t>00020229999046182150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</si>
  <si>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</si>
  <si>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устройство систем наружного освещения в рамках реализации проекта "Светлый город"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</si>
  <si>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</si>
  <si>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00020229999046278150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</si>
  <si>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</si>
  <si>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</si>
  <si>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</si>
  <si>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</si>
  <si>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</si>
  <si>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</si>
  <si>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</si>
  <si>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</si>
  <si>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</si>
  <si>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</si>
  <si>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00020239999045485150</t>
  </si>
  <si>
    <t>00020239999046201150</t>
  </si>
  <si>
    <t>00020239999046202150</t>
  </si>
  <si>
    <t>00020225424040000150</t>
  </si>
  <si>
    <t>00020229999046289150</t>
  </si>
  <si>
    <t>На ямочный ремонт асфальтового покрытия дворовых территорий</t>
  </si>
  <si>
    <t>00020235303040000150</t>
  </si>
  <si>
    <t>00020225750040000150</t>
  </si>
  <si>
    <t>На реализацию мероприятий по модернизации школьных систем образования</t>
  </si>
  <si>
    <t>00020229999046187150</t>
  </si>
  <si>
    <t>00020229999046189150</t>
  </si>
  <si>
    <t>На создание и ремонт пешеходных коммуникаций</t>
  </si>
  <si>
    <t>На выполнение комплекса мероприятий по ликвидации последствий засорения водных объектов, находящихся в муниципальной собственности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</si>
  <si>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</si>
  <si>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</si>
  <si>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00020249999046111150</t>
  </si>
  <si>
    <t>На реализацию отдельных мероприятий муниципальных программ в сфере образования</t>
  </si>
  <si>
    <t>00011607010040000140</t>
  </si>
  <si>
    <t>Штрафы, неустойки, пени, уплаченные в случае просрочки исполнения поставщиком (подрадчиком,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</si>
  <si>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На реализацию мероприятий по благоустройству территорий общего пользования, связанных с функционированием Московских центральных диаметров</t>
  </si>
  <si>
    <t>00020229999046127150</t>
  </si>
  <si>
    <t>На строительство и реконструкцию объектов инженерной инфраструктуры для заводов по термическому обезвреживанию отходов на территории муниципальных образований Московской области</t>
  </si>
  <si>
    <t>00020229999046452150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</si>
  <si>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</si>
  <si>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</si>
  <si>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00020249999046049150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</si>
  <si>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</si>
  <si>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</si>
  <si>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00020229999046295150</t>
  </si>
  <si>
    <t>00020229999046305150</t>
  </si>
  <si>
    <t>На реализацию проектов граждан, сформированных в рамках практик инициативного бюджетирования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</si>
  <si>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</si>
  <si>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00020249999046196150</t>
  </si>
  <si>
    <t>На материально-техническое обеспечение муниципальных общеобразовательных организаций в Московской области в целях организации автоматизированной системы учета предоставления питания обучающимся</t>
  </si>
  <si>
    <t>Наро-Фоминского городского округа на 2023 год</t>
  </si>
  <si>
    <t>00020229999046259150</t>
  </si>
  <si>
    <t>00020229999046226150</t>
  </si>
  <si>
    <t>На проведение капитального ремонта муниципальных объектов физической культуры и спорта</t>
  </si>
  <si>
    <t>На 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</si>
  <si>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00011601000010000140</t>
  </si>
  <si>
    <t>00011607000000000140</t>
  </si>
  <si>
    <t>00011611000010000140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</si>
  <si>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</si>
  <si>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</si>
  <si>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</si>
  <si>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</si>
  <si>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На благоустройство территорий муниципальных образовательных организаций, в зданиях которых выполнен капитальный ремонт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</si>
  <si>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</si>
  <si>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00020229999046199150</t>
  </si>
  <si>
    <t>На капитальный ремонт объектов теплоснабжения</t>
  </si>
  <si>
    <t>На капитальный ремонт сетей водоснабжения, водоотведения, теплоснабжения</t>
  </si>
  <si>
    <t>00020229999046473150</t>
  </si>
  <si>
    <t>На строительство и реконструкцию объектов теплоснабжения</t>
  </si>
  <si>
    <t>На строительство и реконструкцию сетей водоснабжения, водоотведения, теплоснабжения</t>
  </si>
  <si>
    <t>00020229999046198150</t>
  </si>
  <si>
    <t>На благоустройство зон для досуга и отдыха населения в парках культуры и отдыха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</si>
  <si>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</si>
  <si>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</si>
  <si>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</si>
  <si>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</si>
  <si>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</si>
  <si>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</si>
  <si>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</si>
  <si>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</si>
  <si>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</si>
  <si>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</si>
  <si>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</si>
  <si>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</si>
  <si>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</si>
  <si>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</si>
  <si>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</si>
  <si>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</si>
  <si>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</si>
  <si>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</si>
  <si>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</si>
  <si>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 игосударственной общедоступной библиотеки Московской области)</t>
  </si>
  <si>
    <t>00020229999045555150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</si>
  <si>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</si>
  <si>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</si>
  <si>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На реализацию мероприятий по модернизации школьных систем образования (проведение работ по капитальному ремонту зданий региональных (муниципальных) общеобразовательных организаций)</t>
  </si>
  <si>
    <t>На реализацию мероприятий по модернизации школьных систем образования (оснащение отремонтированных зданий общеобразовательных организаций средствами обучения и воспитания)</t>
  </si>
  <si>
    <t>00020229999046026150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</si>
  <si>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некоммерческих товариществ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</si>
  <si>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</si>
  <si>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</si>
  <si>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00020229999046264150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</si>
  <si>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</si>
  <si>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</si>
  <si>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</si>
  <si>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</si>
  <si>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</si>
  <si>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</si>
  <si>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</si>
  <si>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</si>
  <si>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плптной основе в муниципальных образовательных организациях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</si>
  <si>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</si>
  <si>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</si>
  <si>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</si>
  <si>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</si>
  <si>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00011610032040000140</t>
  </si>
  <si>
    <t>Прочее возмещение ущерба, причиненного муниципальному имуществу городского округа (за исключением имущества, закркпленного за муниципальными бюджетными (автономными) учреждениями, унитарными предприятиями)</t>
  </si>
  <si>
    <t>00011618000020000140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</si>
  <si>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казаначейством между бюджетами субъектов Российской Федерации в соответствии с федеральным законом о федеральном бюджете</t>
  </si>
  <si>
    <t>00020249999046037150</t>
  </si>
  <si>
    <t>На сохранение достигнутого уровня заработной платы работников муниципальных учреждений культуры</t>
  </si>
  <si>
    <r>
      <t xml:space="preserve">от </t>
    </r>
    <r>
      <rPr>
        <u/>
        <sz val="10"/>
        <color theme="1"/>
        <rFont val="Times New Roman"/>
        <family val="1"/>
        <charset val="204"/>
      </rPr>
      <t>12.09.2023 №</t>
    </r>
    <r>
      <rPr>
        <sz val="10"/>
        <color theme="1"/>
        <rFont val="Times New Roman"/>
        <family val="1"/>
        <charset val="204"/>
      </rPr>
      <t xml:space="preserve"> </t>
    </r>
    <r>
      <rPr>
        <u/>
        <sz val="10"/>
        <color theme="1"/>
        <rFont val="Times New Roman"/>
        <family val="1"/>
        <charset val="204"/>
      </rPr>
      <t>3/21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</si>
</sst>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3" fontId="1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0.28515625" style="1" customWidth="1"/>
    <col min="2" max="2" width="57.85546875" style="1" customWidth="1"/>
    <col min="3" max="3" width="14.28515625" style="1" customWidth="1"/>
    <col min="4" max="4" width="0" style="16" hidden="1" customWidth="1"/>
    <col min="5" max="9" width="0" style="1" hidden="1" customWidth="1"/>
    <col min="10" max="10" width="8.85546875" style="1"/>
    <col min="11" max="11" width="8.85546875" style="16"/>
    <col min="12" max="16384" width="8.85546875" style="1"/>
  </cols>
  <sheetData>
    <row r="1" spans="1:3" x14ac:dyDescent="0.2">
      <c r="B1" s="26" t="s">
        <v>98</v>
      </c>
      <c r="C1" s="26"/>
    </row>
    <row r="2" spans="1:3" x14ac:dyDescent="0.2">
      <c r="B2" s="26" t="s">
        <v>99</v>
      </c>
      <c r="C2" s="26"/>
    </row>
    <row r="3" spans="1:3" x14ac:dyDescent="0.2">
      <c r="B3" s="26" t="s">
        <v>100</v>
      </c>
      <c r="C3" s="26"/>
    </row>
    <row r="4" spans="1:3" x14ac:dyDescent="0.2">
      <c r="B4" s="26" t="s">
        <v>101</v>
      </c>
      <c r="C4" s="26"/>
    </row>
    <row r="5" spans="1:3" x14ac:dyDescent="0.2">
      <c r="B5" s="26" t="s">
        <v>337</v>
      </c>
      <c r="C5" s="26"/>
    </row>
    <row r="6" spans="1:3" x14ac:dyDescent="0.2">
      <c r="B6" s="24"/>
      <c r="C6" s="24"/>
    </row>
    <row r="7" spans="1:3" x14ac:dyDescent="0.2">
      <c r="B7" s="26" t="s">
        <v>98</v>
      </c>
      <c r="C7" s="26"/>
    </row>
    <row r="8" spans="1:3" x14ac:dyDescent="0.2">
      <c r="B8" s="26" t="s">
        <v>99</v>
      </c>
      <c r="C8" s="26"/>
    </row>
    <row r="9" spans="1:3" x14ac:dyDescent="0.2">
      <c r="B9" s="26" t="s">
        <v>100</v>
      </c>
      <c r="C9" s="26"/>
    </row>
    <row r="10" spans="1:3" x14ac:dyDescent="0.2">
      <c r="B10" s="26" t="s">
        <v>101</v>
      </c>
      <c r="C10" s="26"/>
    </row>
    <row r="11" spans="1:3" x14ac:dyDescent="0.2">
      <c r="B11" s="26" t="s">
        <v>304</v>
      </c>
      <c r="C11" s="26"/>
    </row>
    <row r="12" spans="1:3" x14ac:dyDescent="0.2">
      <c r="B12" s="21"/>
      <c r="C12" s="21"/>
    </row>
    <row r="13" spans="1:3" x14ac:dyDescent="0.2">
      <c r="A13" s="25" t="s">
        <v>102</v>
      </c>
      <c r="B13" s="25"/>
      <c r="C13" s="25"/>
    </row>
    <row r="14" spans="1:3" x14ac:dyDescent="0.2">
      <c r="A14" s="25" t="s">
        <v>266</v>
      </c>
      <c r="B14" s="25"/>
      <c r="C14" s="25"/>
    </row>
    <row r="16" spans="1:3" ht="25.5" x14ac:dyDescent="0.2">
      <c r="A16" s="6" t="s">
        <v>0</v>
      </c>
      <c r="B16" s="6" t="s">
        <v>2</v>
      </c>
      <c r="C16" s="6" t="s">
        <v>6</v>
      </c>
    </row>
    <row r="17" spans="1:11" s="4" customFormat="1" x14ac:dyDescent="0.2">
      <c r="A17" s="7" t="s">
        <v>1</v>
      </c>
      <c r="B17" s="6" t="s">
        <v>104</v>
      </c>
      <c r="C17" s="18">
        <f>C42+C85</f>
        <v>5061534</v>
      </c>
      <c r="D17" s="15"/>
      <c r="K17" s="15"/>
    </row>
    <row r="18" spans="1:11" s="4" customFormat="1" x14ac:dyDescent="0.2">
      <c r="A18" s="7" t="s">
        <v>3</v>
      </c>
      <c r="B18" s="8" t="s">
        <v>105</v>
      </c>
      <c r="C18" s="18">
        <f>C19+C20</f>
        <v>2734449</v>
      </c>
      <c r="D18" s="15"/>
      <c r="K18" s="15"/>
    </row>
    <row r="19" spans="1:11" ht="25.5" x14ac:dyDescent="0.2">
      <c r="A19" s="9" t="s">
        <v>4</v>
      </c>
      <c r="B19" s="10" t="s">
        <v>54</v>
      </c>
      <c r="C19" s="19">
        <v>922729</v>
      </c>
    </row>
    <row r="20" spans="1:11" x14ac:dyDescent="0.2">
      <c r="A20" s="9" t="s">
        <v>4</v>
      </c>
      <c r="B20" s="10" t="s">
        <v>5</v>
      </c>
      <c r="C20" s="19">
        <f>1822223-10503</f>
        <v>1811720</v>
      </c>
    </row>
    <row r="21" spans="1:11" s="4" customFormat="1" ht="25.5" x14ac:dyDescent="0.2">
      <c r="A21" s="7" t="s">
        <v>7</v>
      </c>
      <c r="B21" s="8" t="s">
        <v>106</v>
      </c>
      <c r="C21" s="18">
        <f>SUM(C22:C25)</f>
        <v>87240</v>
      </c>
      <c r="D21" s="15"/>
      <c r="K21" s="15"/>
    </row>
    <row r="22" spans="1:11" ht="51" x14ac:dyDescent="0.2">
      <c r="A22" s="13" t="s">
        <v>9</v>
      </c>
      <c r="B22" s="10" t="s">
        <v>8</v>
      </c>
      <c r="C22" s="19">
        <v>42066</v>
      </c>
    </row>
    <row r="23" spans="1:11" ht="63.75" x14ac:dyDescent="0.2">
      <c r="A23" s="13" t="s">
        <v>14</v>
      </c>
      <c r="B23" s="10" t="s">
        <v>10</v>
      </c>
      <c r="C23" s="19">
        <v>241</v>
      </c>
    </row>
    <row r="24" spans="1:11" ht="51" x14ac:dyDescent="0.2">
      <c r="A24" s="13" t="s">
        <v>15</v>
      </c>
      <c r="B24" s="10" t="s">
        <v>11</v>
      </c>
      <c r="C24" s="19">
        <v>49855</v>
      </c>
    </row>
    <row r="25" spans="1:11" ht="51" x14ac:dyDescent="0.2">
      <c r="A25" s="13" t="s">
        <v>16</v>
      </c>
      <c r="B25" s="10" t="s">
        <v>12</v>
      </c>
      <c r="C25" s="19">
        <v>-4922</v>
      </c>
    </row>
    <row r="26" spans="1:11" s="4" customFormat="1" x14ac:dyDescent="0.2">
      <c r="A26" s="7" t="s">
        <v>23</v>
      </c>
      <c r="B26" s="8" t="s">
        <v>13</v>
      </c>
      <c r="C26" s="18">
        <f>C27+C30+C31+C32+C33</f>
        <v>845294</v>
      </c>
      <c r="D26" s="15"/>
      <c r="K26" s="15"/>
    </row>
    <row r="27" spans="1:11" ht="38.25" x14ac:dyDescent="0.2">
      <c r="A27" s="9" t="s">
        <v>24</v>
      </c>
      <c r="B27" s="10" t="s">
        <v>17</v>
      </c>
      <c r="C27" s="19">
        <f>C28+C29</f>
        <v>737414</v>
      </c>
    </row>
    <row r="28" spans="1:11" ht="25.5" x14ac:dyDescent="0.2">
      <c r="A28" s="9" t="s">
        <v>25</v>
      </c>
      <c r="B28" s="10" t="s">
        <v>18</v>
      </c>
      <c r="C28" s="19">
        <v>604680</v>
      </c>
    </row>
    <row r="29" spans="1:11" ht="55.9" customHeight="1" x14ac:dyDescent="0.2">
      <c r="A29" s="9" t="s">
        <v>26</v>
      </c>
      <c r="B29" s="10" t="s">
        <v>107</v>
      </c>
      <c r="C29" s="19">
        <v>132734</v>
      </c>
    </row>
    <row r="30" spans="1:11" ht="13.15" hidden="1" customHeight="1" x14ac:dyDescent="0.2">
      <c r="A30" s="9" t="s">
        <v>27</v>
      </c>
      <c r="B30" s="10" t="s">
        <v>19</v>
      </c>
      <c r="C30" s="19"/>
    </row>
    <row r="31" spans="1:11" hidden="1" x14ac:dyDescent="0.2">
      <c r="A31" s="9" t="s">
        <v>28</v>
      </c>
      <c r="B31" s="10" t="s">
        <v>20</v>
      </c>
      <c r="C31" s="19"/>
    </row>
    <row r="32" spans="1:11" ht="25.5" x14ac:dyDescent="0.2">
      <c r="A32" s="9" t="s">
        <v>29</v>
      </c>
      <c r="B32" s="10" t="s">
        <v>21</v>
      </c>
      <c r="C32" s="19">
        <v>107687</v>
      </c>
    </row>
    <row r="33" spans="1:11" ht="38.25" x14ac:dyDescent="0.2">
      <c r="A33" s="9" t="s">
        <v>291</v>
      </c>
      <c r="B33" s="10" t="s">
        <v>292</v>
      </c>
      <c r="C33" s="19">
        <v>193</v>
      </c>
    </row>
    <row r="34" spans="1:11" s="4" customFormat="1" x14ac:dyDescent="0.2">
      <c r="A34" s="7" t="s">
        <v>114</v>
      </c>
      <c r="B34" s="8" t="s">
        <v>22</v>
      </c>
      <c r="C34" s="18">
        <f>SUM(C35:C36)</f>
        <v>798358</v>
      </c>
      <c r="D34" s="15"/>
      <c r="K34" s="15"/>
    </row>
    <row r="35" spans="1:11" ht="38.25" x14ac:dyDescent="0.2">
      <c r="A35" s="9" t="s">
        <v>33</v>
      </c>
      <c r="B35" s="10" t="s">
        <v>30</v>
      </c>
      <c r="C35" s="19">
        <v>256543</v>
      </c>
    </row>
    <row r="36" spans="1:11" x14ac:dyDescent="0.2">
      <c r="A36" s="7" t="s">
        <v>277</v>
      </c>
      <c r="B36" s="8" t="s">
        <v>123</v>
      </c>
      <c r="C36" s="18">
        <f>C37+C38</f>
        <v>541815</v>
      </c>
    </row>
    <row r="37" spans="1:11" ht="25.5" x14ac:dyDescent="0.2">
      <c r="A37" s="9" t="s">
        <v>34</v>
      </c>
      <c r="B37" s="10" t="s">
        <v>31</v>
      </c>
      <c r="C37" s="20">
        <v>291197</v>
      </c>
    </row>
    <row r="38" spans="1:11" ht="25.5" x14ac:dyDescent="0.2">
      <c r="A38" s="9" t="s">
        <v>35</v>
      </c>
      <c r="B38" s="10" t="s">
        <v>32</v>
      </c>
      <c r="C38" s="20">
        <f>263676-13058</f>
        <v>250618</v>
      </c>
    </row>
    <row r="39" spans="1:11" s="4" customFormat="1" x14ac:dyDescent="0.2">
      <c r="A39" s="7" t="s">
        <v>39</v>
      </c>
      <c r="B39" s="8" t="s">
        <v>36</v>
      </c>
      <c r="C39" s="18">
        <f>SUM(C40:C41)</f>
        <v>45090</v>
      </c>
      <c r="D39" s="15"/>
      <c r="K39" s="15"/>
    </row>
    <row r="40" spans="1:11" ht="38.25" x14ac:dyDescent="0.2">
      <c r="A40" s="9" t="s">
        <v>40</v>
      </c>
      <c r="B40" s="10" t="s">
        <v>115</v>
      </c>
      <c r="C40" s="19">
        <f>41150+3740</f>
        <v>44890</v>
      </c>
    </row>
    <row r="41" spans="1:11" ht="25.5" x14ac:dyDescent="0.2">
      <c r="A41" s="9" t="s">
        <v>41</v>
      </c>
      <c r="B41" s="10" t="s">
        <v>37</v>
      </c>
      <c r="C41" s="19">
        <v>200</v>
      </c>
    </row>
    <row r="42" spans="1:11" s="4" customFormat="1" x14ac:dyDescent="0.2">
      <c r="A42" s="7"/>
      <c r="B42" s="8" t="s">
        <v>38</v>
      </c>
      <c r="C42" s="18">
        <f>C18+C21+C26+C34+C39</f>
        <v>4510431</v>
      </c>
      <c r="D42" s="15"/>
      <c r="K42" s="15"/>
    </row>
    <row r="43" spans="1:11" s="4" customFormat="1" ht="25.5" x14ac:dyDescent="0.2">
      <c r="A43" s="7" t="s">
        <v>47</v>
      </c>
      <c r="B43" s="8" t="s">
        <v>42</v>
      </c>
      <c r="C43" s="18">
        <f>C44+C45+C50+C52</f>
        <v>335001</v>
      </c>
      <c r="D43" s="15"/>
      <c r="K43" s="15"/>
    </row>
    <row r="44" spans="1:11" s="4" customFormat="1" ht="42.6" customHeight="1" x14ac:dyDescent="0.2">
      <c r="A44" s="7" t="s">
        <v>48</v>
      </c>
      <c r="B44" s="8" t="s">
        <v>43</v>
      </c>
      <c r="C44" s="18">
        <f>1000+2680</f>
        <v>3680</v>
      </c>
      <c r="D44" s="15"/>
      <c r="K44" s="15"/>
    </row>
    <row r="45" spans="1:11" s="4" customFormat="1" ht="63.75" x14ac:dyDescent="0.2">
      <c r="A45" s="7" t="s">
        <v>49</v>
      </c>
      <c r="B45" s="8" t="s">
        <v>44</v>
      </c>
      <c r="C45" s="18">
        <f>C46+C48+C47+C49</f>
        <v>294896</v>
      </c>
      <c r="D45" s="15"/>
      <c r="K45" s="15"/>
    </row>
    <row r="46" spans="1:11" ht="63.75" x14ac:dyDescent="0.2">
      <c r="A46" s="9" t="s">
        <v>50</v>
      </c>
      <c r="B46" s="10" t="s">
        <v>45</v>
      </c>
      <c r="C46" s="19">
        <v>182388</v>
      </c>
    </row>
    <row r="47" spans="1:11" ht="63.75" x14ac:dyDescent="0.2">
      <c r="A47" s="9" t="s">
        <v>116</v>
      </c>
      <c r="B47" s="10" t="s">
        <v>196</v>
      </c>
      <c r="C47" s="19">
        <v>89332</v>
      </c>
      <c r="E47" s="23"/>
    </row>
    <row r="48" spans="1:11" ht="25.5" x14ac:dyDescent="0.2">
      <c r="A48" s="9" t="s">
        <v>51</v>
      </c>
      <c r="B48" s="10" t="s">
        <v>46</v>
      </c>
      <c r="C48" s="19">
        <v>22976</v>
      </c>
    </row>
    <row r="49" spans="1:11" ht="89.25" x14ac:dyDescent="0.2">
      <c r="A49" s="9" t="s">
        <v>117</v>
      </c>
      <c r="B49" s="10" t="s">
        <v>118</v>
      </c>
      <c r="C49" s="19">
        <v>200</v>
      </c>
    </row>
    <row r="50" spans="1:11" s="4" customFormat="1" ht="25.5" x14ac:dyDescent="0.2">
      <c r="A50" s="7" t="s">
        <v>55</v>
      </c>
      <c r="B50" s="8" t="s">
        <v>52</v>
      </c>
      <c r="C50" s="18">
        <f>C51</f>
        <v>25</v>
      </c>
      <c r="D50" s="15"/>
      <c r="K50" s="15"/>
    </row>
    <row r="51" spans="1:11" ht="38.25" x14ac:dyDescent="0.2">
      <c r="A51" s="9" t="s">
        <v>56</v>
      </c>
      <c r="B51" s="10" t="s">
        <v>53</v>
      </c>
      <c r="C51" s="19">
        <f>1500-1475</f>
        <v>25</v>
      </c>
    </row>
    <row r="52" spans="1:11" s="4" customFormat="1" ht="69" customHeight="1" x14ac:dyDescent="0.2">
      <c r="A52" s="7" t="s">
        <v>57</v>
      </c>
      <c r="B52" s="8" t="s">
        <v>58</v>
      </c>
      <c r="C52" s="18">
        <f>C53+C57</f>
        <v>36400</v>
      </c>
      <c r="D52" s="15"/>
      <c r="K52" s="15"/>
    </row>
    <row r="53" spans="1:11" ht="63.75" x14ac:dyDescent="0.2">
      <c r="A53" s="9" t="s">
        <v>59</v>
      </c>
      <c r="B53" s="10" t="s">
        <v>60</v>
      </c>
      <c r="C53" s="19">
        <f>C54+C55+C56</f>
        <v>23900</v>
      </c>
      <c r="E53" s="23"/>
    </row>
    <row r="54" spans="1:11" s="5" customFormat="1" x14ac:dyDescent="0.2">
      <c r="A54" s="11" t="s">
        <v>59</v>
      </c>
      <c r="B54" s="12" t="s">
        <v>113</v>
      </c>
      <c r="C54" s="19">
        <v>20000</v>
      </c>
      <c r="D54" s="17"/>
      <c r="K54" s="17"/>
    </row>
    <row r="55" spans="1:11" s="5" customFormat="1" x14ac:dyDescent="0.2">
      <c r="A55" s="11" t="s">
        <v>59</v>
      </c>
      <c r="B55" s="12" t="s">
        <v>124</v>
      </c>
      <c r="C55" s="19">
        <v>2045</v>
      </c>
      <c r="D55" s="17"/>
      <c r="K55" s="17"/>
    </row>
    <row r="56" spans="1:11" s="5" customFormat="1" x14ac:dyDescent="0.2">
      <c r="A56" s="11" t="s">
        <v>59</v>
      </c>
      <c r="B56" s="12" t="s">
        <v>190</v>
      </c>
      <c r="C56" s="19">
        <v>1855</v>
      </c>
      <c r="D56" s="17"/>
      <c r="K56" s="17"/>
    </row>
    <row r="57" spans="1:11" s="5" customFormat="1" ht="76.5" x14ac:dyDescent="0.2">
      <c r="A57" s="9" t="s">
        <v>130</v>
      </c>
      <c r="B57" s="10" t="s">
        <v>131</v>
      </c>
      <c r="C57" s="19">
        <f>C58+C59</f>
        <v>12500</v>
      </c>
      <c r="D57" s="17"/>
      <c r="K57" s="17"/>
    </row>
    <row r="58" spans="1:11" s="5" customFormat="1" ht="25.5" x14ac:dyDescent="0.2">
      <c r="A58" s="11" t="s">
        <v>130</v>
      </c>
      <c r="B58" s="12" t="s">
        <v>132</v>
      </c>
      <c r="C58" s="19">
        <v>4500</v>
      </c>
      <c r="D58" s="17"/>
      <c r="K58" s="17"/>
    </row>
    <row r="59" spans="1:11" s="5" customFormat="1" x14ac:dyDescent="0.2">
      <c r="A59" s="11" t="s">
        <v>130</v>
      </c>
      <c r="B59" s="12" t="s">
        <v>61</v>
      </c>
      <c r="C59" s="19">
        <v>8000</v>
      </c>
      <c r="D59" s="17"/>
      <c r="K59" s="17"/>
    </row>
    <row r="60" spans="1:11" s="4" customFormat="1" x14ac:dyDescent="0.2">
      <c r="A60" s="7" t="s">
        <v>63</v>
      </c>
      <c r="B60" s="8" t="s">
        <v>62</v>
      </c>
      <c r="C60" s="18">
        <f>C61</f>
        <v>7702</v>
      </c>
      <c r="D60" s="15"/>
      <c r="K60" s="15"/>
    </row>
    <row r="61" spans="1:11" x14ac:dyDescent="0.2">
      <c r="A61" s="9" t="s">
        <v>65</v>
      </c>
      <c r="B61" s="10" t="s">
        <v>64</v>
      </c>
      <c r="C61" s="18">
        <f>SUM(C62:C64)</f>
        <v>7702</v>
      </c>
    </row>
    <row r="62" spans="1:11" ht="25.5" x14ac:dyDescent="0.2">
      <c r="A62" s="9" t="s">
        <v>67</v>
      </c>
      <c r="B62" s="10" t="s">
        <v>66</v>
      </c>
      <c r="C62" s="19">
        <v>4196</v>
      </c>
    </row>
    <row r="63" spans="1:11" x14ac:dyDescent="0.2">
      <c r="A63" s="9" t="s">
        <v>68</v>
      </c>
      <c r="B63" s="10" t="s">
        <v>69</v>
      </c>
      <c r="C63" s="19">
        <v>545</v>
      </c>
    </row>
    <row r="64" spans="1:11" x14ac:dyDescent="0.2">
      <c r="A64" s="9" t="s">
        <v>70</v>
      </c>
      <c r="B64" s="10" t="s">
        <v>71</v>
      </c>
      <c r="C64" s="19">
        <v>2961</v>
      </c>
    </row>
    <row r="65" spans="1:11" ht="25.5" x14ac:dyDescent="0.2">
      <c r="A65" s="7" t="s">
        <v>119</v>
      </c>
      <c r="B65" s="8" t="s">
        <v>121</v>
      </c>
      <c r="C65" s="18">
        <f>C68+C67+C66</f>
        <v>10100</v>
      </c>
    </row>
    <row r="66" spans="1:11" ht="38.25" x14ac:dyDescent="0.2">
      <c r="A66" s="9" t="s">
        <v>327</v>
      </c>
      <c r="B66" s="10" t="s">
        <v>328</v>
      </c>
      <c r="C66" s="19">
        <v>57</v>
      </c>
    </row>
    <row r="67" spans="1:11" ht="25.5" x14ac:dyDescent="0.2">
      <c r="A67" s="9" t="s">
        <v>126</v>
      </c>
      <c r="B67" s="10" t="s">
        <v>127</v>
      </c>
      <c r="C67" s="19">
        <f>4850-350+2927</f>
        <v>7427</v>
      </c>
    </row>
    <row r="68" spans="1:11" x14ac:dyDescent="0.2">
      <c r="A68" s="9" t="s">
        <v>120</v>
      </c>
      <c r="B68" s="10" t="s">
        <v>122</v>
      </c>
      <c r="C68" s="19">
        <f>350+2266</f>
        <v>2616</v>
      </c>
      <c r="E68" s="23"/>
    </row>
    <row r="69" spans="1:11" s="4" customFormat="1" x14ac:dyDescent="0.2">
      <c r="A69" s="7" t="s">
        <v>72</v>
      </c>
      <c r="B69" s="8" t="s">
        <v>73</v>
      </c>
      <c r="C69" s="18">
        <f>SUM(C70:C74)</f>
        <v>175459</v>
      </c>
      <c r="D69" s="15"/>
      <c r="K69" s="15"/>
    </row>
    <row r="70" spans="1:11" ht="25.5" x14ac:dyDescent="0.2">
      <c r="A70" s="9" t="s">
        <v>191</v>
      </c>
      <c r="B70" s="10" t="s">
        <v>192</v>
      </c>
      <c r="C70" s="19">
        <v>19011</v>
      </c>
      <c r="E70" s="23"/>
    </row>
    <row r="71" spans="1:11" ht="76.5" x14ac:dyDescent="0.2">
      <c r="A71" s="9" t="s">
        <v>75</v>
      </c>
      <c r="B71" s="10" t="s">
        <v>74</v>
      </c>
      <c r="C71" s="19">
        <v>20000</v>
      </c>
      <c r="E71" s="23"/>
    </row>
    <row r="72" spans="1:11" ht="38.25" x14ac:dyDescent="0.2">
      <c r="A72" s="9" t="s">
        <v>76</v>
      </c>
      <c r="B72" s="10" t="s">
        <v>77</v>
      </c>
      <c r="C72" s="19">
        <f>15000+5328</f>
        <v>20328</v>
      </c>
    </row>
    <row r="73" spans="1:11" ht="38.25" x14ac:dyDescent="0.2">
      <c r="A73" s="9" t="s">
        <v>193</v>
      </c>
      <c r="B73" s="10" t="s">
        <v>194</v>
      </c>
      <c r="C73" s="19">
        <v>17663</v>
      </c>
      <c r="E73" s="23"/>
    </row>
    <row r="74" spans="1:11" ht="63.75" x14ac:dyDescent="0.2">
      <c r="A74" s="9" t="s">
        <v>128</v>
      </c>
      <c r="B74" s="10" t="s">
        <v>129</v>
      </c>
      <c r="C74" s="19">
        <f>50000+48457</f>
        <v>98457</v>
      </c>
      <c r="E74" s="23"/>
    </row>
    <row r="75" spans="1:11" s="4" customFormat="1" x14ac:dyDescent="0.2">
      <c r="A75" s="7" t="s">
        <v>79</v>
      </c>
      <c r="B75" s="8" t="s">
        <v>78</v>
      </c>
      <c r="C75" s="18">
        <f>C80+C76+C81+C82+C78+C77+C79</f>
        <v>21846</v>
      </c>
      <c r="D75" s="15"/>
      <c r="K75" s="15"/>
    </row>
    <row r="76" spans="1:11" s="4" customFormat="1" ht="25.5" x14ac:dyDescent="0.2">
      <c r="A76" s="9" t="s">
        <v>271</v>
      </c>
      <c r="B76" s="10" t="s">
        <v>276</v>
      </c>
      <c r="C76" s="19">
        <f>6323-4323</f>
        <v>2000</v>
      </c>
      <c r="D76" s="15"/>
      <c r="K76" s="15"/>
    </row>
    <row r="77" spans="1:11" s="4" customFormat="1" ht="38.25" x14ac:dyDescent="0.2">
      <c r="A77" s="9" t="s">
        <v>329</v>
      </c>
      <c r="B77" s="10" t="s">
        <v>330</v>
      </c>
      <c r="C77" s="19">
        <v>650</v>
      </c>
      <c r="D77" s="15"/>
      <c r="K77" s="15"/>
    </row>
    <row r="78" spans="1:11" s="4" customFormat="1" ht="89.25" x14ac:dyDescent="0.2">
      <c r="A78" s="9" t="s">
        <v>272</v>
      </c>
      <c r="B78" s="10" t="s">
        <v>274</v>
      </c>
      <c r="C78" s="19">
        <f>7602-405</f>
        <v>7197</v>
      </c>
      <c r="D78" s="15"/>
      <c r="K78" s="15"/>
    </row>
    <row r="79" spans="1:11" s="4" customFormat="1" ht="51" x14ac:dyDescent="0.2">
      <c r="A79" s="9" t="s">
        <v>331</v>
      </c>
      <c r="B79" s="10" t="s">
        <v>332</v>
      </c>
      <c r="C79" s="19">
        <f>24+1178+2465</f>
        <v>3667</v>
      </c>
      <c r="D79" s="15"/>
      <c r="K79" s="15"/>
    </row>
    <row r="80" spans="1:11" ht="13.15" customHeight="1" x14ac:dyDescent="0.2">
      <c r="A80" s="9" t="s">
        <v>273</v>
      </c>
      <c r="B80" s="10" t="s">
        <v>275</v>
      </c>
      <c r="C80" s="19">
        <f>256+387</f>
        <v>643</v>
      </c>
    </row>
    <row r="81" spans="1:11" ht="61.15" hidden="1" customHeight="1" x14ac:dyDescent="0.2">
      <c r="A81" s="9" t="s">
        <v>249</v>
      </c>
      <c r="B81" s="10" t="s">
        <v>250</v>
      </c>
      <c r="C81" s="19"/>
      <c r="E81" s="23"/>
    </row>
    <row r="82" spans="1:11" ht="93.6" customHeight="1" x14ac:dyDescent="0.2">
      <c r="A82" s="9" t="s">
        <v>333</v>
      </c>
      <c r="B82" s="10" t="s">
        <v>334</v>
      </c>
      <c r="C82" s="19">
        <v>7689</v>
      </c>
      <c r="E82" s="23"/>
    </row>
    <row r="83" spans="1:11" s="4" customFormat="1" x14ac:dyDescent="0.2">
      <c r="A83" s="7" t="s">
        <v>81</v>
      </c>
      <c r="B83" s="8" t="s">
        <v>80</v>
      </c>
      <c r="C83" s="18">
        <f>C84</f>
        <v>995</v>
      </c>
      <c r="D83" s="15"/>
      <c r="K83" s="15"/>
    </row>
    <row r="84" spans="1:11" x14ac:dyDescent="0.2">
      <c r="A84" s="9" t="s">
        <v>82</v>
      </c>
      <c r="B84" s="10" t="s">
        <v>83</v>
      </c>
      <c r="C84" s="19">
        <f>356+639</f>
        <v>995</v>
      </c>
      <c r="E84" s="23"/>
    </row>
    <row r="85" spans="1:11" s="4" customFormat="1" x14ac:dyDescent="0.2">
      <c r="A85" s="7"/>
      <c r="B85" s="8" t="s">
        <v>84</v>
      </c>
      <c r="C85" s="18">
        <f>C43+C60+C69+C75+C83+C65</f>
        <v>551103</v>
      </c>
      <c r="D85" s="15"/>
      <c r="K85" s="15"/>
    </row>
    <row r="86" spans="1:11" s="4" customFormat="1" x14ac:dyDescent="0.2">
      <c r="A86" s="7" t="s">
        <v>86</v>
      </c>
      <c r="B86" s="8" t="s">
        <v>85</v>
      </c>
      <c r="C86" s="18">
        <f>C87+C185</f>
        <v>6175245</v>
      </c>
      <c r="D86" s="15"/>
      <c r="K86" s="15"/>
    </row>
    <row r="87" spans="1:11" s="4" customFormat="1" ht="25.5" x14ac:dyDescent="0.2">
      <c r="A87" s="7" t="s">
        <v>87</v>
      </c>
      <c r="B87" s="8" t="s">
        <v>88</v>
      </c>
      <c r="C87" s="18">
        <f>C88+C91+C150+C172</f>
        <v>6175245</v>
      </c>
      <c r="D87" s="15"/>
      <c r="K87" s="15"/>
    </row>
    <row r="88" spans="1:11" s="4" customFormat="1" hidden="1" x14ac:dyDescent="0.2">
      <c r="A88" s="7" t="s">
        <v>89</v>
      </c>
      <c r="B88" s="8" t="s">
        <v>108</v>
      </c>
      <c r="C88" s="18">
        <f>C89+C90</f>
        <v>0</v>
      </c>
      <c r="D88" s="15"/>
      <c r="K88" s="15"/>
    </row>
    <row r="89" spans="1:11" ht="25.5" hidden="1" x14ac:dyDescent="0.2">
      <c r="A89" s="9" t="s">
        <v>90</v>
      </c>
      <c r="B89" s="10" t="s">
        <v>125</v>
      </c>
      <c r="C89" s="19"/>
    </row>
    <row r="90" spans="1:11" ht="25.5" hidden="1" x14ac:dyDescent="0.2">
      <c r="A90" s="9" t="s">
        <v>188</v>
      </c>
      <c r="B90" s="10" t="s">
        <v>189</v>
      </c>
      <c r="C90" s="19"/>
    </row>
    <row r="91" spans="1:11" s="4" customFormat="1" ht="25.5" x14ac:dyDescent="0.2">
      <c r="A91" s="7" t="s">
        <v>91</v>
      </c>
      <c r="B91" s="8" t="s">
        <v>109</v>
      </c>
      <c r="C91" s="18">
        <f>SUM(C92:C149)</f>
        <v>3118986</v>
      </c>
      <c r="D91" s="15"/>
      <c r="K91" s="15"/>
    </row>
    <row r="92" spans="1:11" ht="25.5" x14ac:dyDescent="0.2">
      <c r="A92" s="9" t="s">
        <v>134</v>
      </c>
      <c r="B92" s="10" t="s">
        <v>133</v>
      </c>
      <c r="C92" s="19">
        <f>100699+75880</f>
        <v>176579</v>
      </c>
      <c r="E92" s="23"/>
      <c r="F92" s="23"/>
    </row>
    <row r="93" spans="1:11" ht="51" hidden="1" x14ac:dyDescent="0.2">
      <c r="A93" s="9" t="s">
        <v>207</v>
      </c>
      <c r="B93" s="10" t="s">
        <v>206</v>
      </c>
      <c r="C93" s="19"/>
    </row>
    <row r="94" spans="1:11" ht="114.75" x14ac:dyDescent="0.2">
      <c r="A94" s="13" t="s">
        <v>305</v>
      </c>
      <c r="B94" s="14" t="s">
        <v>293</v>
      </c>
      <c r="C94" s="19">
        <v>4390</v>
      </c>
    </row>
    <row r="95" spans="1:11" ht="63.75" hidden="1" x14ac:dyDescent="0.2">
      <c r="A95" s="9" t="s">
        <v>136</v>
      </c>
      <c r="B95" s="10" t="s">
        <v>135</v>
      </c>
      <c r="C95" s="19"/>
    </row>
    <row r="96" spans="1:11" ht="38.25" hidden="1" x14ac:dyDescent="0.2">
      <c r="A96" s="9" t="s">
        <v>186</v>
      </c>
      <c r="B96" s="14" t="s">
        <v>187</v>
      </c>
      <c r="C96" s="20"/>
    </row>
    <row r="97" spans="1:6" ht="89.25" hidden="1" x14ac:dyDescent="0.2">
      <c r="A97" s="9" t="s">
        <v>138</v>
      </c>
      <c r="B97" s="14" t="s">
        <v>137</v>
      </c>
      <c r="C97" s="19"/>
    </row>
    <row r="98" spans="1:6" ht="25.5" x14ac:dyDescent="0.2">
      <c r="A98" s="9" t="s">
        <v>139</v>
      </c>
      <c r="B98" s="14" t="s">
        <v>306</v>
      </c>
      <c r="C98" s="19">
        <v>1384</v>
      </c>
    </row>
    <row r="99" spans="1:6" ht="38.25" x14ac:dyDescent="0.2">
      <c r="A99" s="9" t="s">
        <v>141</v>
      </c>
      <c r="B99" s="10" t="s">
        <v>140</v>
      </c>
      <c r="C99" s="19">
        <v>104365</v>
      </c>
    </row>
    <row r="100" spans="1:6" ht="38.25" x14ac:dyDescent="0.2">
      <c r="A100" s="13" t="s">
        <v>235</v>
      </c>
      <c r="B100" s="10" t="s">
        <v>210</v>
      </c>
      <c r="C100" s="19">
        <v>99765</v>
      </c>
      <c r="E100" s="23"/>
      <c r="F100" s="23"/>
    </row>
    <row r="101" spans="1:6" ht="25.5" x14ac:dyDescent="0.2">
      <c r="A101" s="9" t="s">
        <v>184</v>
      </c>
      <c r="B101" s="10" t="s">
        <v>185</v>
      </c>
      <c r="C101" s="19">
        <f>19708-474</f>
        <v>19234</v>
      </c>
    </row>
    <row r="102" spans="1:6" ht="51" x14ac:dyDescent="0.2">
      <c r="A102" s="9" t="s">
        <v>208</v>
      </c>
      <c r="B102" s="10" t="s">
        <v>307</v>
      </c>
      <c r="C102" s="20">
        <v>808</v>
      </c>
      <c r="E102" s="23"/>
    </row>
    <row r="103" spans="1:6" ht="51" x14ac:dyDescent="0.2">
      <c r="A103" s="9" t="s">
        <v>208</v>
      </c>
      <c r="B103" s="10" t="s">
        <v>296</v>
      </c>
      <c r="C103" s="20">
        <v>4320</v>
      </c>
      <c r="E103" s="23"/>
    </row>
    <row r="104" spans="1:6" ht="51" x14ac:dyDescent="0.2">
      <c r="A104" s="9" t="s">
        <v>142</v>
      </c>
      <c r="B104" s="10" t="s">
        <v>209</v>
      </c>
      <c r="C104" s="19">
        <v>40000</v>
      </c>
    </row>
    <row r="105" spans="1:6" ht="38.25" x14ac:dyDescent="0.2">
      <c r="A105" s="9" t="s">
        <v>239</v>
      </c>
      <c r="B105" s="14" t="s">
        <v>311</v>
      </c>
      <c r="C105" s="19">
        <v>403552</v>
      </c>
    </row>
    <row r="106" spans="1:6" ht="51" x14ac:dyDescent="0.2">
      <c r="A106" s="9" t="s">
        <v>239</v>
      </c>
      <c r="B106" s="14" t="s">
        <v>312</v>
      </c>
      <c r="C106" s="19">
        <v>51376</v>
      </c>
    </row>
    <row r="107" spans="1:6" ht="51" x14ac:dyDescent="0.2">
      <c r="A107" s="9" t="s">
        <v>309</v>
      </c>
      <c r="B107" s="10" t="s">
        <v>310</v>
      </c>
      <c r="C107" s="19">
        <v>1480</v>
      </c>
    </row>
    <row r="108" spans="1:6" ht="38.25" x14ac:dyDescent="0.2">
      <c r="A108" s="13" t="s">
        <v>308</v>
      </c>
      <c r="B108" s="10" t="s">
        <v>197</v>
      </c>
      <c r="C108" s="19">
        <v>11115</v>
      </c>
      <c r="F108" s="23"/>
    </row>
    <row r="109" spans="1:6" ht="51" hidden="1" x14ac:dyDescent="0.2">
      <c r="A109" s="9" t="s">
        <v>142</v>
      </c>
      <c r="B109" s="10" t="s">
        <v>209</v>
      </c>
      <c r="C109" s="19"/>
    </row>
    <row r="110" spans="1:6" ht="25.5" hidden="1" x14ac:dyDescent="0.2">
      <c r="A110" s="9" t="s">
        <v>239</v>
      </c>
      <c r="B110" s="10" t="s">
        <v>240</v>
      </c>
      <c r="C110" s="19"/>
      <c r="E110" s="23"/>
    </row>
    <row r="111" spans="1:6" ht="25.5" x14ac:dyDescent="0.2">
      <c r="A111" s="9" t="s">
        <v>211</v>
      </c>
      <c r="B111" s="10" t="s">
        <v>212</v>
      </c>
      <c r="C111" s="19">
        <v>9166</v>
      </c>
    </row>
    <row r="112" spans="1:6" ht="51" x14ac:dyDescent="0.2">
      <c r="A112" s="9" t="s">
        <v>313</v>
      </c>
      <c r="B112" s="10" t="s">
        <v>314</v>
      </c>
      <c r="C112" s="19">
        <f>18185+37320</f>
        <v>55505</v>
      </c>
    </row>
    <row r="113" spans="1:6" ht="25.5" x14ac:dyDescent="0.2">
      <c r="A113" s="9" t="s">
        <v>213</v>
      </c>
      <c r="B113" s="10" t="s">
        <v>282</v>
      </c>
      <c r="C113" s="19">
        <f>15188</f>
        <v>15188</v>
      </c>
      <c r="E113" s="23"/>
    </row>
    <row r="114" spans="1:6" ht="38.25" x14ac:dyDescent="0.2">
      <c r="A114" s="9" t="s">
        <v>143</v>
      </c>
      <c r="B114" s="10" t="s">
        <v>214</v>
      </c>
      <c r="C114" s="19">
        <v>7270</v>
      </c>
      <c r="E114" s="23"/>
    </row>
    <row r="115" spans="1:6" ht="25.5" x14ac:dyDescent="0.2">
      <c r="A115" s="9" t="s">
        <v>215</v>
      </c>
      <c r="B115" s="14" t="s">
        <v>269</v>
      </c>
      <c r="C115" s="19">
        <v>218800</v>
      </c>
    </row>
    <row r="116" spans="1:6" ht="70.150000000000006" customHeight="1" x14ac:dyDescent="0.2">
      <c r="A116" s="9" t="s">
        <v>195</v>
      </c>
      <c r="B116" s="10" t="s">
        <v>279</v>
      </c>
      <c r="C116" s="19">
        <v>592</v>
      </c>
    </row>
    <row r="117" spans="1:6" x14ac:dyDescent="0.2">
      <c r="A117" s="9" t="s">
        <v>146</v>
      </c>
      <c r="B117" s="10" t="s">
        <v>144</v>
      </c>
      <c r="C117" s="20">
        <f>15333+15944</f>
        <v>31277</v>
      </c>
      <c r="E117" s="23"/>
    </row>
    <row r="118" spans="1:6" ht="38.25" x14ac:dyDescent="0.2">
      <c r="A118" s="13" t="s">
        <v>252</v>
      </c>
      <c r="B118" s="10" t="s">
        <v>251</v>
      </c>
      <c r="C118" s="19">
        <v>188452</v>
      </c>
      <c r="E118" s="23"/>
      <c r="F118" s="23"/>
    </row>
    <row r="119" spans="1:6" ht="38.25" x14ac:dyDescent="0.2">
      <c r="A119" s="9" t="s">
        <v>147</v>
      </c>
      <c r="B119" s="10" t="s">
        <v>145</v>
      </c>
      <c r="C119" s="19">
        <f>88101+2312</f>
        <v>90413</v>
      </c>
    </row>
    <row r="120" spans="1:6" ht="25.5" x14ac:dyDescent="0.2">
      <c r="A120" s="9" t="s">
        <v>148</v>
      </c>
      <c r="B120" s="10" t="s">
        <v>216</v>
      </c>
      <c r="C120" s="19">
        <f>15112-75</f>
        <v>15037</v>
      </c>
    </row>
    <row r="121" spans="1:6" ht="102" hidden="1" x14ac:dyDescent="0.2">
      <c r="A121" s="9" t="s">
        <v>217</v>
      </c>
      <c r="B121" s="10" t="s">
        <v>218</v>
      </c>
      <c r="C121" s="20"/>
      <c r="E121" s="23"/>
    </row>
    <row r="122" spans="1:6" x14ac:dyDescent="0.2">
      <c r="A122" s="9" t="s">
        <v>241</v>
      </c>
      <c r="B122" s="10" t="s">
        <v>243</v>
      </c>
      <c r="C122" s="20">
        <f>6541-4181</f>
        <v>2360</v>
      </c>
      <c r="E122" s="23"/>
    </row>
    <row r="123" spans="1:6" ht="38.25" hidden="1" x14ac:dyDescent="0.2">
      <c r="A123" s="9" t="s">
        <v>242</v>
      </c>
      <c r="B123" s="10" t="s">
        <v>244</v>
      </c>
      <c r="C123" s="20"/>
      <c r="E123" s="23"/>
      <c r="F123" s="23"/>
    </row>
    <row r="124" spans="1:6" ht="25.5" x14ac:dyDescent="0.2">
      <c r="A124" s="9" t="s">
        <v>286</v>
      </c>
      <c r="B124" s="10" t="s">
        <v>287</v>
      </c>
      <c r="C124" s="20">
        <f>40000-40000</f>
        <v>0</v>
      </c>
      <c r="E124" s="23"/>
      <c r="F124" s="23"/>
    </row>
    <row r="125" spans="1:6" x14ac:dyDescent="0.2">
      <c r="A125" s="9" t="s">
        <v>280</v>
      </c>
      <c r="B125" s="10" t="s">
        <v>281</v>
      </c>
      <c r="C125" s="20">
        <f>6438-6438</f>
        <v>0</v>
      </c>
      <c r="E125" s="23"/>
      <c r="F125" s="23"/>
    </row>
    <row r="126" spans="1:6" x14ac:dyDescent="0.2">
      <c r="A126" s="9" t="s">
        <v>150</v>
      </c>
      <c r="B126" s="10" t="s">
        <v>149</v>
      </c>
      <c r="C126" s="19">
        <v>8227</v>
      </c>
    </row>
    <row r="127" spans="1:6" ht="38.25" x14ac:dyDescent="0.2">
      <c r="A127" s="9" t="s">
        <v>268</v>
      </c>
      <c r="B127" s="10" t="s">
        <v>297</v>
      </c>
      <c r="C127" s="19">
        <v>3978</v>
      </c>
    </row>
    <row r="128" spans="1:6" ht="38.25" hidden="1" x14ac:dyDescent="0.2">
      <c r="A128" s="9" t="s">
        <v>152</v>
      </c>
      <c r="B128" s="10" t="s">
        <v>112</v>
      </c>
      <c r="C128" s="19"/>
    </row>
    <row r="129" spans="1:7" ht="89.25" x14ac:dyDescent="0.2">
      <c r="A129" s="9" t="s">
        <v>153</v>
      </c>
      <c r="B129" s="14" t="s">
        <v>298</v>
      </c>
      <c r="C129" s="19">
        <v>36506</v>
      </c>
    </row>
    <row r="130" spans="1:7" ht="25.5" x14ac:dyDescent="0.2">
      <c r="A130" s="9" t="s">
        <v>315</v>
      </c>
      <c r="B130" s="10" t="s">
        <v>316</v>
      </c>
      <c r="C130" s="19">
        <v>18000</v>
      </c>
    </row>
    <row r="131" spans="1:7" ht="38.25" x14ac:dyDescent="0.2">
      <c r="A131" s="9" t="s">
        <v>267</v>
      </c>
      <c r="B131" s="14" t="s">
        <v>294</v>
      </c>
      <c r="C131" s="19">
        <f>144232+74738</f>
        <v>218970</v>
      </c>
    </row>
    <row r="132" spans="1:7" ht="25.5" x14ac:dyDescent="0.2">
      <c r="A132" s="9" t="s">
        <v>154</v>
      </c>
      <c r="B132" s="10" t="s">
        <v>219</v>
      </c>
      <c r="C132" s="19">
        <f>52279-12180</f>
        <v>40099</v>
      </c>
      <c r="E132" s="23"/>
      <c r="F132" s="23"/>
    </row>
    <row r="133" spans="1:7" ht="76.5" x14ac:dyDescent="0.2">
      <c r="A133" s="9" t="s">
        <v>317</v>
      </c>
      <c r="B133" s="10" t="s">
        <v>295</v>
      </c>
      <c r="C133" s="19">
        <v>2776</v>
      </c>
      <c r="E133" s="23"/>
      <c r="F133" s="23"/>
    </row>
    <row r="134" spans="1:7" x14ac:dyDescent="0.2">
      <c r="A134" s="9" t="s">
        <v>155</v>
      </c>
      <c r="B134" s="10" t="s">
        <v>151</v>
      </c>
      <c r="C134" s="19">
        <f>47970+6524</f>
        <v>54494</v>
      </c>
      <c r="E134" s="23"/>
    </row>
    <row r="135" spans="1:7" ht="38.25" hidden="1" x14ac:dyDescent="0.2">
      <c r="A135" s="9" t="s">
        <v>221</v>
      </c>
      <c r="B135" s="10" t="s">
        <v>220</v>
      </c>
      <c r="C135" s="19"/>
    </row>
    <row r="136" spans="1:7" ht="51" x14ac:dyDescent="0.2">
      <c r="A136" s="9" t="s">
        <v>157</v>
      </c>
      <c r="B136" s="10" t="s">
        <v>299</v>
      </c>
      <c r="C136" s="19">
        <f>49248+6008</f>
        <v>55256</v>
      </c>
      <c r="E136" s="23"/>
    </row>
    <row r="137" spans="1:7" ht="38.25" x14ac:dyDescent="0.2">
      <c r="A137" s="9" t="s">
        <v>158</v>
      </c>
      <c r="B137" s="10" t="s">
        <v>156</v>
      </c>
      <c r="C137" s="19">
        <f>4835-4835</f>
        <v>0</v>
      </c>
      <c r="E137" s="23"/>
      <c r="G137" s="23"/>
    </row>
    <row r="138" spans="1:7" x14ac:dyDescent="0.2">
      <c r="A138" s="9" t="s">
        <v>236</v>
      </c>
      <c r="B138" s="10" t="s">
        <v>237</v>
      </c>
      <c r="C138" s="22">
        <v>14368</v>
      </c>
      <c r="F138" s="23"/>
    </row>
    <row r="139" spans="1:7" ht="89.25" hidden="1" x14ac:dyDescent="0.2">
      <c r="A139" s="9" t="s">
        <v>198</v>
      </c>
      <c r="B139" s="10" t="s">
        <v>199</v>
      </c>
      <c r="C139" s="19"/>
    </row>
    <row r="140" spans="1:7" ht="25.5" x14ac:dyDescent="0.2">
      <c r="A140" s="9" t="s">
        <v>260</v>
      </c>
      <c r="B140" s="10" t="s">
        <v>278</v>
      </c>
      <c r="C140" s="19">
        <v>54861</v>
      </c>
    </row>
    <row r="141" spans="1:7" ht="25.5" hidden="1" x14ac:dyDescent="0.2">
      <c r="A141" s="9" t="s">
        <v>261</v>
      </c>
      <c r="B141" s="10" t="s">
        <v>262</v>
      </c>
      <c r="C141" s="19"/>
    </row>
    <row r="142" spans="1:7" x14ac:dyDescent="0.2">
      <c r="A142" s="9" t="s">
        <v>222</v>
      </c>
      <c r="B142" s="10" t="s">
        <v>223</v>
      </c>
      <c r="C142" s="19">
        <v>59050</v>
      </c>
      <c r="E142" s="23"/>
    </row>
    <row r="143" spans="1:7" ht="25.5" x14ac:dyDescent="0.2">
      <c r="A143" s="9" t="s">
        <v>224</v>
      </c>
      <c r="B143" s="10" t="s">
        <v>227</v>
      </c>
      <c r="C143" s="20">
        <f>938278-434617+18502+29503</f>
        <v>551666</v>
      </c>
      <c r="E143" s="23"/>
      <c r="F143" s="23"/>
    </row>
    <row r="144" spans="1:7" ht="25.5" x14ac:dyDescent="0.2">
      <c r="A144" s="9" t="s">
        <v>225</v>
      </c>
      <c r="B144" s="10" t="s">
        <v>228</v>
      </c>
      <c r="C144" s="19">
        <f>78718-51376</f>
        <v>27342</v>
      </c>
      <c r="E144" s="23"/>
    </row>
    <row r="145" spans="1:11" ht="38.25" x14ac:dyDescent="0.2">
      <c r="A145" s="9" t="s">
        <v>226</v>
      </c>
      <c r="B145" s="10" t="s">
        <v>300</v>
      </c>
      <c r="C145" s="19">
        <f>77952-1356-282</f>
        <v>76314</v>
      </c>
    </row>
    <row r="146" spans="1:11" ht="25.5" x14ac:dyDescent="0.2">
      <c r="A146" s="9" t="s">
        <v>159</v>
      </c>
      <c r="B146" s="10" t="s">
        <v>285</v>
      </c>
      <c r="C146" s="19">
        <v>51525</v>
      </c>
      <c r="E146" s="23"/>
      <c r="F146" s="23"/>
    </row>
    <row r="147" spans="1:11" ht="25.5" x14ac:dyDescent="0.2">
      <c r="A147" s="9" t="s">
        <v>245</v>
      </c>
      <c r="B147" s="10" t="s">
        <v>246</v>
      </c>
      <c r="C147" s="19">
        <f>34669+11009</f>
        <v>45678</v>
      </c>
      <c r="E147" s="23"/>
    </row>
    <row r="148" spans="1:11" ht="51" hidden="1" x14ac:dyDescent="0.2">
      <c r="A148" s="13" t="s">
        <v>254</v>
      </c>
      <c r="B148" s="10" t="s">
        <v>253</v>
      </c>
      <c r="C148" s="19"/>
      <c r="E148" s="23"/>
      <c r="F148" s="23"/>
    </row>
    <row r="149" spans="1:11" x14ac:dyDescent="0.2">
      <c r="A149" s="13" t="s">
        <v>283</v>
      </c>
      <c r="B149" s="10" t="s">
        <v>284</v>
      </c>
      <c r="C149" s="19">
        <f>164524+82924</f>
        <v>247448</v>
      </c>
      <c r="E149" s="23"/>
      <c r="F149" s="23"/>
    </row>
    <row r="150" spans="1:11" s="4" customFormat="1" ht="25.5" x14ac:dyDescent="0.2">
      <c r="A150" s="7" t="s">
        <v>92</v>
      </c>
      <c r="B150" s="8" t="s">
        <v>110</v>
      </c>
      <c r="C150" s="18">
        <f>SUM(C151:C171)</f>
        <v>2815287</v>
      </c>
      <c r="D150" s="15"/>
      <c r="K150" s="15"/>
    </row>
    <row r="151" spans="1:11" ht="25.5" hidden="1" x14ac:dyDescent="0.2">
      <c r="A151" s="9" t="s">
        <v>163</v>
      </c>
      <c r="B151" s="10" t="s">
        <v>160</v>
      </c>
      <c r="C151" s="19"/>
      <c r="F151" s="23"/>
    </row>
    <row r="152" spans="1:11" ht="25.5" hidden="1" x14ac:dyDescent="0.2">
      <c r="A152" s="9" t="s">
        <v>164</v>
      </c>
      <c r="B152" s="10" t="s">
        <v>161</v>
      </c>
      <c r="C152" s="19"/>
    </row>
    <row r="153" spans="1:11" ht="51" x14ac:dyDescent="0.2">
      <c r="A153" s="9" t="s">
        <v>165</v>
      </c>
      <c r="B153" s="10" t="s">
        <v>229</v>
      </c>
      <c r="C153" s="19">
        <v>9279</v>
      </c>
    </row>
    <row r="154" spans="1:11" ht="38.25" x14ac:dyDescent="0.2">
      <c r="A154" s="9" t="s">
        <v>166</v>
      </c>
      <c r="B154" s="10" t="s">
        <v>270</v>
      </c>
      <c r="C154" s="19">
        <v>3485</v>
      </c>
    </row>
    <row r="155" spans="1:11" ht="25.5" x14ac:dyDescent="0.2">
      <c r="A155" s="9" t="s">
        <v>167</v>
      </c>
      <c r="B155" s="10" t="s">
        <v>162</v>
      </c>
      <c r="C155" s="19">
        <v>20622</v>
      </c>
    </row>
    <row r="156" spans="1:11" ht="38.25" x14ac:dyDescent="0.2">
      <c r="A156" s="9" t="s">
        <v>168</v>
      </c>
      <c r="B156" s="14" t="s">
        <v>230</v>
      </c>
      <c r="C156" s="19">
        <f>3413+1207</f>
        <v>4620</v>
      </c>
    </row>
    <row r="157" spans="1:11" ht="51" x14ac:dyDescent="0.2">
      <c r="A157" s="9" t="s">
        <v>258</v>
      </c>
      <c r="B157" s="14" t="s">
        <v>259</v>
      </c>
      <c r="C157" s="19">
        <f>664+142</f>
        <v>806</v>
      </c>
    </row>
    <row r="158" spans="1:11" ht="76.5" x14ac:dyDescent="0.2">
      <c r="A158" s="9" t="s">
        <v>231</v>
      </c>
      <c r="B158" s="14" t="s">
        <v>318</v>
      </c>
      <c r="C158" s="19">
        <f>1220+5</f>
        <v>1225</v>
      </c>
    </row>
    <row r="159" spans="1:11" ht="51" x14ac:dyDescent="0.2">
      <c r="A159" s="9" t="s">
        <v>183</v>
      </c>
      <c r="B159" s="10" t="s">
        <v>179</v>
      </c>
      <c r="C159" s="19">
        <v>55457</v>
      </c>
    </row>
    <row r="160" spans="1:11" ht="38.25" x14ac:dyDescent="0.2">
      <c r="A160" s="9" t="s">
        <v>172</v>
      </c>
      <c r="B160" s="10" t="s">
        <v>301</v>
      </c>
      <c r="C160" s="19">
        <v>371</v>
      </c>
      <c r="F160" s="23"/>
    </row>
    <row r="161" spans="1:11" ht="38.25" x14ac:dyDescent="0.2">
      <c r="A161" s="9" t="s">
        <v>173</v>
      </c>
      <c r="B161" s="10" t="s">
        <v>169</v>
      </c>
      <c r="C161" s="19">
        <f>754+470</f>
        <v>1224</v>
      </c>
    </row>
    <row r="162" spans="1:11" ht="51" x14ac:dyDescent="0.2">
      <c r="A162" s="9" t="s">
        <v>174</v>
      </c>
      <c r="B162" s="10" t="s">
        <v>170</v>
      </c>
      <c r="C162" s="19">
        <v>1480</v>
      </c>
    </row>
    <row r="163" spans="1:11" ht="51" x14ac:dyDescent="0.2">
      <c r="A163" s="9" t="s">
        <v>175</v>
      </c>
      <c r="B163" s="10" t="s">
        <v>171</v>
      </c>
      <c r="C163" s="19">
        <f>26675+10882</f>
        <v>37557</v>
      </c>
      <c r="E163" s="23"/>
      <c r="F163" s="23"/>
    </row>
    <row r="164" spans="1:11" ht="38.25" x14ac:dyDescent="0.2">
      <c r="A164" s="9" t="s">
        <v>176</v>
      </c>
      <c r="B164" s="10" t="s">
        <v>200</v>
      </c>
      <c r="C164" s="20">
        <f>10-9</f>
        <v>1</v>
      </c>
    </row>
    <row r="165" spans="1:11" ht="191.25" x14ac:dyDescent="0.2">
      <c r="A165" s="9" t="s">
        <v>319</v>
      </c>
      <c r="B165" s="14" t="s">
        <v>320</v>
      </c>
      <c r="C165" s="20">
        <v>5948</v>
      </c>
    </row>
    <row r="166" spans="1:11" ht="178.5" x14ac:dyDescent="0.2">
      <c r="A166" s="9" t="s">
        <v>238</v>
      </c>
      <c r="B166" s="14" t="s">
        <v>321</v>
      </c>
      <c r="C166" s="19">
        <v>58082</v>
      </c>
    </row>
    <row r="167" spans="1:11" ht="25.5" hidden="1" x14ac:dyDescent="0.2">
      <c r="A167" s="9" t="s">
        <v>232</v>
      </c>
      <c r="B167" s="10" t="s">
        <v>201</v>
      </c>
      <c r="C167" s="19"/>
    </row>
    <row r="168" spans="1:11" ht="51" x14ac:dyDescent="0.2">
      <c r="A168" s="9" t="s">
        <v>180</v>
      </c>
      <c r="B168" s="10" t="s">
        <v>177</v>
      </c>
      <c r="C168" s="19">
        <v>7757</v>
      </c>
    </row>
    <row r="169" spans="1:11" ht="140.25" x14ac:dyDescent="0.2">
      <c r="A169" s="9" t="s">
        <v>181</v>
      </c>
      <c r="B169" s="10" t="s">
        <v>178</v>
      </c>
      <c r="C169" s="19">
        <v>996</v>
      </c>
    </row>
    <row r="170" spans="1:11" ht="140.25" x14ac:dyDescent="0.2">
      <c r="A170" s="9" t="s">
        <v>233</v>
      </c>
      <c r="B170" s="10" t="s">
        <v>302</v>
      </c>
      <c r="C170" s="20">
        <f>2504053-5948</f>
        <v>2498105</v>
      </c>
      <c r="F170" s="23"/>
    </row>
    <row r="171" spans="1:11" ht="178.5" x14ac:dyDescent="0.2">
      <c r="A171" s="9" t="s">
        <v>234</v>
      </c>
      <c r="B171" s="10" t="s">
        <v>303</v>
      </c>
      <c r="C171" s="19">
        <f>84592+23680</f>
        <v>108272</v>
      </c>
    </row>
    <row r="172" spans="1:11" s="4" customFormat="1" x14ac:dyDescent="0.2">
      <c r="A172" s="7" t="s">
        <v>93</v>
      </c>
      <c r="B172" s="8" t="s">
        <v>94</v>
      </c>
      <c r="C172" s="18">
        <f>SUM(C173:C184)</f>
        <v>240972</v>
      </c>
      <c r="D172" s="15"/>
      <c r="K172" s="15"/>
    </row>
    <row r="173" spans="1:11" ht="38.25" hidden="1" x14ac:dyDescent="0.2">
      <c r="A173" s="9" t="s">
        <v>204</v>
      </c>
      <c r="B173" s="10" t="s">
        <v>205</v>
      </c>
      <c r="C173" s="19"/>
    </row>
    <row r="174" spans="1:11" ht="51" hidden="1" x14ac:dyDescent="0.2">
      <c r="A174" s="9" t="s">
        <v>204</v>
      </c>
      <c r="B174" s="10" t="s">
        <v>263</v>
      </c>
      <c r="C174" s="19"/>
    </row>
    <row r="175" spans="1:11" ht="25.5" x14ac:dyDescent="0.2">
      <c r="A175" s="13" t="s">
        <v>256</v>
      </c>
      <c r="B175" s="10" t="s">
        <v>255</v>
      </c>
      <c r="C175" s="19">
        <v>133</v>
      </c>
      <c r="F175" s="23"/>
    </row>
    <row r="176" spans="1:11" ht="25.5" x14ac:dyDescent="0.2">
      <c r="A176" s="13" t="s">
        <v>335</v>
      </c>
      <c r="B176" s="10" t="s">
        <v>336</v>
      </c>
      <c r="C176" s="19">
        <v>17937</v>
      </c>
      <c r="F176" s="23"/>
    </row>
    <row r="177" spans="1:11" ht="38.25" x14ac:dyDescent="0.2">
      <c r="A177" s="13" t="s">
        <v>257</v>
      </c>
      <c r="B177" s="10" t="s">
        <v>322</v>
      </c>
      <c r="C177" s="19">
        <v>500</v>
      </c>
      <c r="F177" s="23"/>
    </row>
    <row r="178" spans="1:11" ht="25.5" hidden="1" x14ac:dyDescent="0.2">
      <c r="A178" s="9" t="s">
        <v>247</v>
      </c>
      <c r="B178" s="10" t="s">
        <v>248</v>
      </c>
      <c r="C178" s="19"/>
      <c r="E178" s="23"/>
    </row>
    <row r="179" spans="1:11" x14ac:dyDescent="0.2">
      <c r="A179" s="9" t="s">
        <v>202</v>
      </c>
      <c r="B179" s="10" t="s">
        <v>203</v>
      </c>
      <c r="C179" s="19">
        <f>2000-2000</f>
        <v>0</v>
      </c>
    </row>
    <row r="180" spans="1:11" ht="51" hidden="1" x14ac:dyDescent="0.2">
      <c r="A180" s="9" t="s">
        <v>264</v>
      </c>
      <c r="B180" s="10" t="s">
        <v>265</v>
      </c>
      <c r="C180" s="19"/>
    </row>
    <row r="181" spans="1:11" ht="38.25" x14ac:dyDescent="0.2">
      <c r="A181" s="9" t="s">
        <v>182</v>
      </c>
      <c r="B181" s="10" t="s">
        <v>288</v>
      </c>
      <c r="C181" s="19">
        <v>1000</v>
      </c>
    </row>
    <row r="182" spans="1:11" ht="63.75" x14ac:dyDescent="0.2">
      <c r="A182" s="9" t="s">
        <v>323</v>
      </c>
      <c r="B182" s="10" t="s">
        <v>324</v>
      </c>
      <c r="C182" s="19">
        <v>10450</v>
      </c>
    </row>
    <row r="183" spans="1:11" ht="51" x14ac:dyDescent="0.2">
      <c r="A183" s="9" t="s">
        <v>325</v>
      </c>
      <c r="B183" s="10" t="s">
        <v>326</v>
      </c>
      <c r="C183" s="19">
        <v>1755</v>
      </c>
    </row>
    <row r="184" spans="1:11" ht="25.5" x14ac:dyDescent="0.2">
      <c r="A184" s="9" t="s">
        <v>289</v>
      </c>
      <c r="B184" s="10" t="s">
        <v>290</v>
      </c>
      <c r="C184" s="19">
        <v>209197</v>
      </c>
      <c r="E184" s="23"/>
    </row>
    <row r="185" spans="1:11" s="4" customFormat="1" hidden="1" x14ac:dyDescent="0.2">
      <c r="A185" s="7" t="s">
        <v>111</v>
      </c>
      <c r="B185" s="8" t="s">
        <v>95</v>
      </c>
      <c r="C185" s="18">
        <f>C186</f>
        <v>0</v>
      </c>
      <c r="D185" s="15"/>
      <c r="K185" s="15"/>
    </row>
    <row r="186" spans="1:11" hidden="1" x14ac:dyDescent="0.2">
      <c r="A186" s="9" t="s">
        <v>103</v>
      </c>
      <c r="B186" s="10" t="s">
        <v>96</v>
      </c>
      <c r="C186" s="19"/>
    </row>
    <row r="187" spans="1:11" s="4" customFormat="1" x14ac:dyDescent="0.2">
      <c r="A187" s="7"/>
      <c r="B187" s="6" t="s">
        <v>97</v>
      </c>
      <c r="C187" s="18">
        <f>C42+C85+C86</f>
        <v>11236779</v>
      </c>
      <c r="D187" s="15"/>
      <c r="K187" s="15"/>
    </row>
    <row r="188" spans="1:11" x14ac:dyDescent="0.2">
      <c r="A188" s="2"/>
      <c r="B188" s="3"/>
    </row>
    <row r="189" spans="1:11" x14ac:dyDescent="0.2">
      <c r="A189" s="2"/>
      <c r="B189" s="3"/>
    </row>
    <row r="190" spans="1:11" x14ac:dyDescent="0.2">
      <c r="A190" s="2"/>
      <c r="B190" s="3"/>
    </row>
    <row r="191" spans="1:11" x14ac:dyDescent="0.2">
      <c r="A191" s="2"/>
      <c r="B191" s="3"/>
    </row>
    <row r="192" spans="1:11" x14ac:dyDescent="0.2">
      <c r="A192" s="2"/>
      <c r="B192" s="3"/>
    </row>
    <row r="193" spans="1:2" x14ac:dyDescent="0.2">
      <c r="A193" s="2"/>
      <c r="B193" s="3"/>
    </row>
    <row r="194" spans="1:2" x14ac:dyDescent="0.2">
      <c r="A194" s="2"/>
      <c r="B194" s="3"/>
    </row>
    <row r="195" spans="1:2" x14ac:dyDescent="0.2">
      <c r="A195" s="2"/>
      <c r="B195" s="3"/>
    </row>
    <row r="196" spans="1:2" x14ac:dyDescent="0.2">
      <c r="A196" s="2"/>
      <c r="B196" s="3"/>
    </row>
    <row r="197" spans="1:2" x14ac:dyDescent="0.2">
      <c r="A197" s="2"/>
      <c r="B197" s="3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2023-09-12T11:19:43Z</dcterms:modified>
</cp:coreProperties>
</file>