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3" i="1"/>
  <c r="C81" i="1"/>
  <c r="C80" i="1"/>
  <c r="C79" i="1"/>
  <c r="C78" i="1"/>
  <c r="C77" i="1"/>
  <c r="C75" i="1"/>
  <c r="C74" i="1"/>
  <c r="C73" i="1"/>
  <c r="C72" i="1"/>
  <c r="C71" i="1"/>
  <c r="C69" i="1"/>
  <c r="C68" i="1"/>
  <c r="C67" i="1"/>
  <c r="C63" i="1"/>
  <c r="C64" i="1"/>
  <c r="C65" i="1"/>
  <c r="C59" i="1"/>
  <c r="C60" i="1"/>
  <c r="C55" i="1"/>
  <c r="C56" i="1"/>
  <c r="C57" i="1"/>
  <c r="C50" i="1"/>
  <c r="C49" i="1"/>
  <c r="C47" i="1"/>
  <c r="C45" i="1" s="1"/>
  <c r="C172" i="1"/>
  <c r="C168" i="1"/>
  <c r="C147" i="1"/>
  <c r="C145" i="1"/>
  <c r="C133" i="1"/>
  <c r="C113" i="1"/>
  <c r="C118" i="1" l="1"/>
  <c r="C132" i="1"/>
  <c r="C121" i="1"/>
  <c r="C76" i="1"/>
  <c r="C66" i="1"/>
  <c r="C52" i="1"/>
  <c r="C44" i="1"/>
  <c r="C149" i="1"/>
  <c r="C173" i="1"/>
  <c r="C181" i="1"/>
  <c r="C166" i="1"/>
  <c r="C165" i="1"/>
  <c r="C163" i="1"/>
  <c r="C160" i="1"/>
  <c r="C159" i="1"/>
  <c r="C158" i="1"/>
  <c r="C151" i="1"/>
  <c r="C146" i="1"/>
  <c r="C138" i="1"/>
  <c r="C137" i="1"/>
  <c r="C135" i="1"/>
  <c r="C126" i="1"/>
  <c r="C125" i="1"/>
  <c r="C123" i="1"/>
  <c r="C120" i="1"/>
  <c r="C114" i="1"/>
  <c r="C102" i="1"/>
  <c r="C93" i="1"/>
  <c r="C40" i="1"/>
  <c r="C38" i="1"/>
  <c r="C20" i="1"/>
  <c r="C92" i="1"/>
  <c r="C174" i="1"/>
  <c r="C70" i="1"/>
  <c r="C54" i="1"/>
  <c r="C152" i="1"/>
  <c r="C89" i="1"/>
  <c r="C58" i="1"/>
  <c r="C36" i="1"/>
  <c r="C34" i="1"/>
  <c r="C187" i="1"/>
  <c r="C84" i="1"/>
  <c r="C62" i="1"/>
  <c r="C61" i="1" s="1"/>
  <c r="C51" i="1"/>
  <c r="C39" i="1"/>
  <c r="C27" i="1"/>
  <c r="C26" i="1"/>
  <c r="C21" i="1"/>
  <c r="C18" i="1"/>
  <c r="C42" i="1"/>
  <c r="C53" i="1" l="1"/>
  <c r="C43" i="1" s="1"/>
  <c r="C86" i="1" s="1"/>
  <c r="C17" i="1" s="1"/>
  <c r="C88" i="1"/>
  <c r="C87" i="1" s="1"/>
  <c r="C189" i="1" l="1"/>
</calcChain>
</file>

<file path=xl/sharedStrings.xml><?xml version="1.0" encoding="utf-8"?>
<sst xmlns="http://schemas.openxmlformats.org/spreadsheetml/2006/main" count="358" uniqueCount="342">
  <si>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</si>
  <si>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</si>
  <si>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</si>
  <si>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</si>
  <si>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</si>
  <si>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</si>
  <si>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</si>
  <si>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</si>
  <si>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</si>
  <si>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</si>
  <si>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</si>
  <si>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</si>
  <si>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</si>
  <si>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</si>
  <si>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</si>
  <si>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</si>
  <si>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</si>
  <si>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</si>
  <si>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</si>
  <si>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</si>
  <si>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</si>
  <si>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</si>
  <si>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</si>
  <si>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</si>
  <si>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</si>
  <si>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</si>
  <si>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</si>
  <si>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</si>
  <si>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</si>
  <si>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</si>
  <si>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</si>
  <si>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</si>
  <si>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</si>
  <si>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</si>
  <si>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</si>
  <si>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</si>
  <si>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</si>
  <si>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</si>
  <si>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</si>
  <si>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</si>
  <si>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</si>
  <si>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</si>
  <si>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</si>
  <si>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</si>
  <si>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</si>
  <si>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</si>
  <si>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</si>
  <si>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</si>
  <si>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</si>
  <si>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</si>
  <si>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</si>
  <si>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</si>
  <si>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</si>
  <si>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</si>
  <si>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</si>
  <si>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</si>
  <si>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</si>
  <si>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</si>
  <si>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</si>
  <si>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</si>
  <si>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</si>
  <si>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</si>
  <si>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</si>
  <si>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</si>
  <si>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</si>
  <si>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</si>
  <si>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</si>
  <si>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</si>
  <si>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</si>
  <si>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</si>
  <si>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</si>
  <si>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</si>
  <si>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</si>
  <si>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</si>
  <si>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</si>
  <si>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</si>
  <si>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</si>
  <si>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</si>
  <si>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</si>
  <si>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</si>
  <si>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</si>
  <si>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</si>
  <si>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</si>
  <si>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</si>
  <si>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</si>
  <si>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</si>
  <si>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</si>
  <si>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</si>
  <si>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</si>
  <si>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</si>
  <si>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</si>
  <si>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</si>
  <si>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</si>
  <si>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</si>
  <si>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</si>
  <si>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</si>
  <si>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</si>
  <si>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</si>
  <si>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</si>
  <si>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</si>
  <si>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</si>
  <si>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</si>
  <si>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</si>
  <si>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</si>
  <si>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</si>
  <si>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</si>
  <si>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</si>
  <si>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</si>
  <si>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</si>
  <si>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</si>
  <si>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</si>
  <si>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</si>
  <si>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</si>
  <si>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</si>
  <si>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</si>
  <si>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</si>
  <si>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</si>
  <si>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</si>
  <si>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</si>
  <si>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</si>
  <si>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</si>
  <si>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</si>
  <si>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</si>
  <si>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</si>
  <si>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</si>
  <si>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</si>
  <si>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</si>
  <si>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</si>
  <si>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</si>
  <si>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</si>
  <si>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</si>
  <si>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</si>
  <si>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</si>
  <si>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</si>
  <si>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</si>
  <si>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</si>
  <si>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</si>
  <si>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</si>
  <si>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</si>
  <si>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</si>
  <si>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</si>
  <si>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</si>
  <si>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</si>
  <si>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</si>
  <si>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</si>
  <si>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</si>
  <si>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</si>
  <si>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</si>
  <si>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</si>
  <si>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</si>
  <si>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</si>
  <si>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</si>
  <si>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</si>
  <si>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</si>
  <si>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</si>
  <si>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</si>
  <si>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</si>
  <si>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</si>
  <si>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</si>
  <si>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</si>
  <si>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</si>
  <si>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</si>
  <si>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</si>
  <si>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</si>
  <si>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</si>
  <si>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</si>
  <si>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</si>
  <si>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</si>
  <si>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</si>
  <si>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</si>
  <si>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</si>
  <si>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</si>
  <si>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</si>
  <si>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</si>
  <si>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</si>
  <si>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</si>
  <si>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</si>
  <si>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</si>
  <si>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</si>
  <si>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</si>
  <si>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</si>
  <si>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</si>
  <si>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</si>
  <si>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</si>
  <si>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</si>
  <si>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</si>
  <si>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</si>
  <si>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</si>
  <si>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</si>
  <si>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</si>
  <si>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</si>
  <si>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</si>
  <si>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</si>
  <si>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</si>
  <si>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</si>
  <si>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</si>
  <si>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</si>
  <si>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</si>
  <si>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</si>
  <si>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</si>
  <si>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</si>
  <si>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</si>
  <si>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</si>
  <si>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</si>
  <si>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</si>
  <si>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</si>
  <si>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</si>
  <si>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</si>
  <si>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</si>
  <si>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</si>
  <si>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</si>
  <si>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</si>
  <si>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</si>
  <si>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</si>
  <si>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</si>
  <si>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</si>
  <si>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</si>
  <si>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</si>
  <si>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</si>
  <si>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</si>
  <si>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</si>
  <si>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</si>
  <si>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</si>
  <si>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</si>
  <si>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</si>
  <si>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</si>
  <si>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</si>
  <si>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</si>
  <si>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</si>
  <si>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</si>
  <si>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</si>
  <si>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</si>
  <si>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</si>
  <si>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</si>
  <si>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</si>
  <si>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</si>
  <si>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</si>
  <si>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</si>
  <si>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</si>
  <si>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</si>
  <si>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</si>
  <si>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</si>
  <si>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</si>
  <si>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</si>
  <si>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</si>
  <si>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</si>
  <si>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</si>
  <si>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</si>
  <si>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</si>
  <si>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</si>
  <si>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</si>
  <si>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</si>
  <si>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</si>
  <si>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</si>
  <si>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</si>
  <si>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</si>
  <si>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</si>
  <si>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</si>
  <si>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</si>
  <si>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</si>
  <si>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</si>
  <si>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</si>
  <si>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</si>
  <si>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</si>
  <si>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</si>
  <si>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</si>
  <si>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</si>
  <si>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</si>
  <si>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</si>
  <si>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</si>
  <si>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</si>
  <si>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</si>
  <si>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</si>
  <si>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</si>
  <si>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</si>
  <si>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</si>
  <si>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</si>
  <si>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</si>
  <si>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</si>
  <si>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</si>
  <si>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</si>
  <si>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</si>
  <si>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</si>
  <si>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</si>
  <si>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</si>
  <si>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</si>
  <si>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</si>
  <si>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</si>
  <si>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</si>
  <si>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</si>
  <si>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</si>
  <si>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</si>
  <si>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</si>
  <si>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</si>
  <si>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</si>
  <si>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</si>
  <si>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</si>
  <si>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</si>
  <si>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</si>
  <si>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</si>
  <si>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</si>
  <si>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</si>
  <si>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</si>
  <si>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</si>
  <si>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</si>
  <si>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</si>
  <si>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</si>
  <si>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</si>
  <si>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</si>
  <si>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</si>
  <si>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</si>
  <si>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</si>
  <si>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</si>
  <si>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</si>
  <si>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</si>
  <si>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</si>
  <si>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</si>
  <si>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</si>
  <si>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</si>
  <si>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</si>
  <si>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</si>
  <si>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</si>
  <si>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</si>
  <si>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</si>
  <si>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</si>
  <si>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</si>
  <si>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</si>
  <si>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</si>
  <si>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</si>
  <si>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</si>
  <si>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</si>
  <si>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</si>
  <si>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</si>
  <si>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</si>
  <si>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</si>
  <si>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</si>
  <si>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</si>
  <si>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от _________ № ___</t>
  </si>
  <si>
    <t>00020229999046365150</t>
  </si>
  <si>
    <t>На создание сезонных ледяных катков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</si>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</sst>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topLeftCell="A68" workbookViewId="0">
      <selection activeCell="C77" sqref="C77:C80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337</v>
      </c>
      <c r="C5" s="26"/>
    </row>
    <row r="6" spans="1:3" x14ac:dyDescent="0.2">
      <c r="B6" s="24"/>
      <c r="C6" s="24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304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266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C42+C86</f>
        <v>5266007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922729</v>
      </c>
    </row>
    <row r="20" spans="1:11" x14ac:dyDescent="0.2">
      <c r="A20" s="9" t="s">
        <v>4</v>
      </c>
      <c r="B20" s="10" t="s">
        <v>5</v>
      </c>
      <c r="C20" s="19">
        <f>1822223-10503</f>
        <v>1811720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42066</v>
      </c>
    </row>
    <row r="23" spans="1:11" ht="63.75" x14ac:dyDescent="0.2">
      <c r="A23" s="13" t="s">
        <v>14</v>
      </c>
      <c r="B23" s="10" t="s">
        <v>10</v>
      </c>
      <c r="C23" s="19">
        <v>241</v>
      </c>
    </row>
    <row r="24" spans="1:11" ht="51" x14ac:dyDescent="0.2">
      <c r="A24" s="13" t="s">
        <v>15</v>
      </c>
      <c r="B24" s="10" t="s">
        <v>11</v>
      </c>
      <c r="C24" s="19">
        <v>49855</v>
      </c>
    </row>
    <row r="25" spans="1:11" ht="51" x14ac:dyDescent="0.2">
      <c r="A25" s="13" t="s">
        <v>16</v>
      </c>
      <c r="B25" s="10" t="s">
        <v>12</v>
      </c>
      <c r="C25" s="19">
        <v>-4922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737414</v>
      </c>
    </row>
    <row r="28" spans="1:11" ht="25.5" x14ac:dyDescent="0.2">
      <c r="A28" s="9" t="s">
        <v>25</v>
      </c>
      <c r="B28" s="10" t="s">
        <v>18</v>
      </c>
      <c r="C28" s="19">
        <v>604680</v>
      </c>
    </row>
    <row r="29" spans="1:11" ht="55.9" customHeight="1" x14ac:dyDescent="0.2">
      <c r="A29" s="9" t="s">
        <v>26</v>
      </c>
      <c r="B29" s="10" t="s">
        <v>107</v>
      </c>
      <c r="C29" s="19">
        <v>132734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107687</v>
      </c>
    </row>
    <row r="33" spans="1:11" ht="38.25" x14ac:dyDescent="0.2">
      <c r="A33" s="9" t="s">
        <v>291</v>
      </c>
      <c r="B33" s="10" t="s">
        <v>292</v>
      </c>
      <c r="C33" s="19">
        <v>193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256543</v>
      </c>
    </row>
    <row r="36" spans="1:11" x14ac:dyDescent="0.2">
      <c r="A36" s="7" t="s">
        <v>277</v>
      </c>
      <c r="B36" s="8" t="s">
        <v>123</v>
      </c>
      <c r="C36" s="18">
        <f>C37+C38</f>
        <v>541815</v>
      </c>
    </row>
    <row r="37" spans="1:11" ht="25.5" x14ac:dyDescent="0.2">
      <c r="A37" s="9" t="s">
        <v>34</v>
      </c>
      <c r="B37" s="10" t="s">
        <v>31</v>
      </c>
      <c r="C37" s="20">
        <v>291197</v>
      </c>
    </row>
    <row r="38" spans="1:11" ht="25.5" x14ac:dyDescent="0.2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f>41150+3740</f>
        <v>44890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C44+C45+C51+C53</f>
        <v>308903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C46+C49+C47+C50+C48</f>
        <v>244180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182388</v>
      </c>
    </row>
    <row r="47" spans="1:11" ht="63.75" x14ac:dyDescent="0.2">
      <c r="A47" s="9" t="s">
        <v>116</v>
      </c>
      <c r="B47" s="10" t="s">
        <v>196</v>
      </c>
      <c r="C47" s="19">
        <f>89332-43830</f>
        <v>45502</v>
      </c>
      <c r="E47" s="23"/>
    </row>
    <row r="48" spans="1:11" ht="51" x14ac:dyDescent="0.2">
      <c r="A48" s="9" t="s">
        <v>340</v>
      </c>
      <c r="B48" s="10" t="s">
        <v>341</v>
      </c>
      <c r="C48" s="19">
        <v>30</v>
      </c>
      <c r="E48" s="23"/>
    </row>
    <row r="49" spans="1:11" ht="25.5" x14ac:dyDescent="0.2">
      <c r="A49" s="9" t="s">
        <v>51</v>
      </c>
      <c r="B49" s="10" t="s">
        <v>46</v>
      </c>
      <c r="C49" s="19">
        <f>22976-7446</f>
        <v>15530</v>
      </c>
    </row>
    <row r="50" spans="1:11" ht="89.25" x14ac:dyDescent="0.2">
      <c r="A50" s="9" t="s">
        <v>117</v>
      </c>
      <c r="B50" s="10" t="s">
        <v>118</v>
      </c>
      <c r="C50" s="19">
        <f>200+530</f>
        <v>730</v>
      </c>
    </row>
    <row r="51" spans="1:11" s="4" customFormat="1" ht="25.5" x14ac:dyDescent="0.2">
      <c r="A51" s="7" t="s">
        <v>55</v>
      </c>
      <c r="B51" s="8" t="s">
        <v>52</v>
      </c>
      <c r="C51" s="18">
        <f>C52</f>
        <v>25</v>
      </c>
      <c r="D51" s="15"/>
      <c r="K51" s="15"/>
    </row>
    <row r="52" spans="1:11" ht="38.25" x14ac:dyDescent="0.2">
      <c r="A52" s="9" t="s">
        <v>56</v>
      </c>
      <c r="B52" s="10" t="s">
        <v>53</v>
      </c>
      <c r="C52" s="19">
        <f>1500-1475</f>
        <v>25</v>
      </c>
    </row>
    <row r="53" spans="1:11" s="4" customFormat="1" ht="69" customHeight="1" x14ac:dyDescent="0.2">
      <c r="A53" s="7" t="s">
        <v>57</v>
      </c>
      <c r="B53" s="8" t="s">
        <v>58</v>
      </c>
      <c r="C53" s="18">
        <f>C54+C58</f>
        <v>61018</v>
      </c>
      <c r="D53" s="15"/>
      <c r="K53" s="15"/>
    </row>
    <row r="54" spans="1:11" ht="63.75" x14ac:dyDescent="0.2">
      <c r="A54" s="9" t="s">
        <v>59</v>
      </c>
      <c r="B54" s="10" t="s">
        <v>60</v>
      </c>
      <c r="C54" s="19">
        <f>C55+C56+C57</f>
        <v>39669</v>
      </c>
      <c r="E54" s="23"/>
    </row>
    <row r="55" spans="1:11" s="5" customFormat="1" x14ac:dyDescent="0.2">
      <c r="A55" s="11" t="s">
        <v>59</v>
      </c>
      <c r="B55" s="12" t="s">
        <v>113</v>
      </c>
      <c r="C55" s="19">
        <f>20000+13900</f>
        <v>33900</v>
      </c>
      <c r="D55" s="17"/>
      <c r="K55" s="17"/>
    </row>
    <row r="56" spans="1:11" s="5" customFormat="1" x14ac:dyDescent="0.2">
      <c r="A56" s="11" t="s">
        <v>59</v>
      </c>
      <c r="B56" s="12" t="s">
        <v>124</v>
      </c>
      <c r="C56" s="19">
        <f>2045+1387</f>
        <v>3432</v>
      </c>
      <c r="D56" s="17"/>
      <c r="K56" s="17"/>
    </row>
    <row r="57" spans="1:11" s="5" customFormat="1" x14ac:dyDescent="0.2">
      <c r="A57" s="11" t="s">
        <v>59</v>
      </c>
      <c r="B57" s="12" t="s">
        <v>190</v>
      </c>
      <c r="C57" s="19">
        <f>1855+482</f>
        <v>2337</v>
      </c>
      <c r="D57" s="17"/>
      <c r="K57" s="17"/>
    </row>
    <row r="58" spans="1:11" s="5" customFormat="1" ht="76.5" x14ac:dyDescent="0.2">
      <c r="A58" s="9" t="s">
        <v>130</v>
      </c>
      <c r="B58" s="10" t="s">
        <v>131</v>
      </c>
      <c r="C58" s="19">
        <f>C59+C60</f>
        <v>21349</v>
      </c>
      <c r="D58" s="17"/>
      <c r="K58" s="17"/>
    </row>
    <row r="59" spans="1:11" s="5" customFormat="1" ht="25.5" x14ac:dyDescent="0.2">
      <c r="A59" s="11" t="s">
        <v>130</v>
      </c>
      <c r="B59" s="12" t="s">
        <v>132</v>
      </c>
      <c r="C59" s="19">
        <f>4500+1500</f>
        <v>6000</v>
      </c>
      <c r="D59" s="17"/>
      <c r="K59" s="17"/>
    </row>
    <row r="60" spans="1:11" s="5" customFormat="1" x14ac:dyDescent="0.2">
      <c r="A60" s="11" t="s">
        <v>130</v>
      </c>
      <c r="B60" s="12" t="s">
        <v>61</v>
      </c>
      <c r="C60" s="19">
        <f>8000+7349</f>
        <v>15349</v>
      </c>
      <c r="D60" s="17"/>
      <c r="K60" s="17"/>
    </row>
    <row r="61" spans="1:11" s="4" customFormat="1" x14ac:dyDescent="0.2">
      <c r="A61" s="7" t="s">
        <v>63</v>
      </c>
      <c r="B61" s="8" t="s">
        <v>62</v>
      </c>
      <c r="C61" s="18">
        <f>C62</f>
        <v>1467</v>
      </c>
      <c r="D61" s="15"/>
      <c r="K61" s="15"/>
    </row>
    <row r="62" spans="1:11" x14ac:dyDescent="0.2">
      <c r="A62" s="9" t="s">
        <v>65</v>
      </c>
      <c r="B62" s="10" t="s">
        <v>64</v>
      </c>
      <c r="C62" s="18">
        <f>SUM(C63:C65)</f>
        <v>1467</v>
      </c>
    </row>
    <row r="63" spans="1:11" ht="25.5" x14ac:dyDescent="0.2">
      <c r="A63" s="9" t="s">
        <v>67</v>
      </c>
      <c r="B63" s="10" t="s">
        <v>66</v>
      </c>
      <c r="C63" s="19">
        <f>4196-3510</f>
        <v>686</v>
      </c>
    </row>
    <row r="64" spans="1:11" x14ac:dyDescent="0.2">
      <c r="A64" s="9" t="s">
        <v>68</v>
      </c>
      <c r="B64" s="10" t="s">
        <v>69</v>
      </c>
      <c r="C64" s="19">
        <f>545-35</f>
        <v>510</v>
      </c>
    </row>
    <row r="65" spans="1:11" x14ac:dyDescent="0.2">
      <c r="A65" s="9" t="s">
        <v>70</v>
      </c>
      <c r="B65" s="10" t="s">
        <v>71</v>
      </c>
      <c r="C65" s="19">
        <f>2961-2690</f>
        <v>271</v>
      </c>
    </row>
    <row r="66" spans="1:11" ht="25.5" x14ac:dyDescent="0.2">
      <c r="A66" s="7" t="s">
        <v>119</v>
      </c>
      <c r="B66" s="8" t="s">
        <v>121</v>
      </c>
      <c r="C66" s="18">
        <f>C69+C68+C67</f>
        <v>17207</v>
      </c>
    </row>
    <row r="67" spans="1:11" ht="38.25" x14ac:dyDescent="0.2">
      <c r="A67" s="9" t="s">
        <v>327</v>
      </c>
      <c r="B67" s="10" t="s">
        <v>328</v>
      </c>
      <c r="C67" s="19">
        <f>57+53</f>
        <v>110</v>
      </c>
    </row>
    <row r="68" spans="1:11" ht="25.5" x14ac:dyDescent="0.2">
      <c r="A68" s="9" t="s">
        <v>126</v>
      </c>
      <c r="B68" s="10" t="s">
        <v>127</v>
      </c>
      <c r="C68" s="19">
        <f>4850-350+2927+6385</f>
        <v>13812</v>
      </c>
    </row>
    <row r="69" spans="1:11" x14ac:dyDescent="0.2">
      <c r="A69" s="9" t="s">
        <v>120</v>
      </c>
      <c r="B69" s="10" t="s">
        <v>122</v>
      </c>
      <c r="C69" s="19">
        <f>350+2266+669</f>
        <v>3285</v>
      </c>
      <c r="E69" s="23"/>
    </row>
    <row r="70" spans="1:11" s="4" customFormat="1" x14ac:dyDescent="0.2">
      <c r="A70" s="7" t="s">
        <v>72</v>
      </c>
      <c r="B70" s="8" t="s">
        <v>73</v>
      </c>
      <c r="C70" s="18">
        <f>SUM(C71:C75)</f>
        <v>395690</v>
      </c>
      <c r="D70" s="15"/>
      <c r="K70" s="15"/>
    </row>
    <row r="71" spans="1:11" ht="25.5" x14ac:dyDescent="0.2">
      <c r="A71" s="9" t="s">
        <v>191</v>
      </c>
      <c r="B71" s="10" t="s">
        <v>192</v>
      </c>
      <c r="C71" s="19">
        <f>19011+15950</f>
        <v>34961</v>
      </c>
      <c r="E71" s="23"/>
    </row>
    <row r="72" spans="1:11" ht="76.5" x14ac:dyDescent="0.2">
      <c r="A72" s="9" t="s">
        <v>75</v>
      </c>
      <c r="B72" s="10" t="s">
        <v>74</v>
      </c>
      <c r="C72" s="19">
        <f>20000+36184</f>
        <v>56184</v>
      </c>
      <c r="E72" s="23"/>
    </row>
    <row r="73" spans="1:11" ht="38.25" x14ac:dyDescent="0.2">
      <c r="A73" s="9" t="s">
        <v>76</v>
      </c>
      <c r="B73" s="10" t="s">
        <v>77</v>
      </c>
      <c r="C73" s="19">
        <f>15000+5328+14672</f>
        <v>35000</v>
      </c>
    </row>
    <row r="74" spans="1:11" ht="38.25" x14ac:dyDescent="0.2">
      <c r="A74" s="9" t="s">
        <v>193</v>
      </c>
      <c r="B74" s="10" t="s">
        <v>194</v>
      </c>
      <c r="C74" s="19">
        <f>17663+91882</f>
        <v>109545</v>
      </c>
      <c r="E74" s="23"/>
    </row>
    <row r="75" spans="1:11" ht="63.75" x14ac:dyDescent="0.2">
      <c r="A75" s="9" t="s">
        <v>128</v>
      </c>
      <c r="B75" s="10" t="s">
        <v>129</v>
      </c>
      <c r="C75" s="19">
        <f>50000+48457+61543</f>
        <v>160000</v>
      </c>
      <c r="E75" s="23"/>
    </row>
    <row r="76" spans="1:11" s="4" customFormat="1" x14ac:dyDescent="0.2">
      <c r="A76" s="7" t="s">
        <v>79</v>
      </c>
      <c r="B76" s="8" t="s">
        <v>78</v>
      </c>
      <c r="C76" s="18">
        <f>C81+C77+C82+C83+C79+C78+C80</f>
        <v>31223</v>
      </c>
      <c r="D76" s="15"/>
      <c r="K76" s="15"/>
    </row>
    <row r="77" spans="1:11" s="4" customFormat="1" ht="25.5" x14ac:dyDescent="0.2">
      <c r="A77" s="9" t="s">
        <v>271</v>
      </c>
      <c r="B77" s="10" t="s">
        <v>276</v>
      </c>
      <c r="C77" s="19">
        <f>6323-4323+10</f>
        <v>2010</v>
      </c>
      <c r="D77" s="15"/>
      <c r="K77" s="15"/>
    </row>
    <row r="78" spans="1:11" s="4" customFormat="1" ht="38.25" x14ac:dyDescent="0.2">
      <c r="A78" s="9" t="s">
        <v>329</v>
      </c>
      <c r="B78" s="10" t="s">
        <v>330</v>
      </c>
      <c r="C78" s="19">
        <f>650+470</f>
        <v>1120</v>
      </c>
      <c r="D78" s="15"/>
      <c r="K78" s="15"/>
    </row>
    <row r="79" spans="1:11" s="4" customFormat="1" ht="89.25" x14ac:dyDescent="0.2">
      <c r="A79" s="9" t="s">
        <v>272</v>
      </c>
      <c r="B79" s="10" t="s">
        <v>274</v>
      </c>
      <c r="C79" s="19">
        <f>7602-405-405</f>
        <v>6792</v>
      </c>
      <c r="D79" s="15"/>
      <c r="K79" s="15"/>
    </row>
    <row r="80" spans="1:11" s="4" customFormat="1" ht="51" x14ac:dyDescent="0.2">
      <c r="A80" s="9" t="s">
        <v>331</v>
      </c>
      <c r="B80" s="10" t="s">
        <v>332</v>
      </c>
      <c r="C80" s="19">
        <f>24+1178+2465+10</f>
        <v>3677</v>
      </c>
      <c r="D80" s="15"/>
      <c r="K80" s="15"/>
    </row>
    <row r="81" spans="1:11" ht="13.15" customHeight="1" x14ac:dyDescent="0.2">
      <c r="A81" s="9" t="s">
        <v>273</v>
      </c>
      <c r="B81" s="10" t="s">
        <v>275</v>
      </c>
      <c r="C81" s="19">
        <f>256+387+55</f>
        <v>698</v>
      </c>
    </row>
    <row r="82" spans="1:11" ht="61.15" hidden="1" customHeight="1" x14ac:dyDescent="0.2">
      <c r="A82" s="9" t="s">
        <v>249</v>
      </c>
      <c r="B82" s="10" t="s">
        <v>250</v>
      </c>
      <c r="C82" s="19"/>
      <c r="E82" s="23"/>
    </row>
    <row r="83" spans="1:11" ht="93.6" customHeight="1" x14ac:dyDescent="0.2">
      <c r="A83" s="9" t="s">
        <v>333</v>
      </c>
      <c r="B83" s="10" t="s">
        <v>334</v>
      </c>
      <c r="C83" s="19">
        <f>7689+9237</f>
        <v>16926</v>
      </c>
      <c r="E83" s="23"/>
    </row>
    <row r="84" spans="1:11" s="4" customFormat="1" x14ac:dyDescent="0.2">
      <c r="A84" s="7" t="s">
        <v>81</v>
      </c>
      <c r="B84" s="8" t="s">
        <v>80</v>
      </c>
      <c r="C84" s="18">
        <f>C85</f>
        <v>1086</v>
      </c>
      <c r="D84" s="15"/>
      <c r="K84" s="15"/>
    </row>
    <row r="85" spans="1:11" x14ac:dyDescent="0.2">
      <c r="A85" s="9" t="s">
        <v>82</v>
      </c>
      <c r="B85" s="10" t="s">
        <v>83</v>
      </c>
      <c r="C85" s="19">
        <f>356+639+91</f>
        <v>1086</v>
      </c>
      <c r="E85" s="23"/>
    </row>
    <row r="86" spans="1:11" s="4" customFormat="1" x14ac:dyDescent="0.2">
      <c r="A86" s="7"/>
      <c r="B86" s="8" t="s">
        <v>84</v>
      </c>
      <c r="C86" s="18">
        <f>C43+C61+C70+C76+C84+C66</f>
        <v>755576</v>
      </c>
      <c r="D86" s="15"/>
      <c r="K86" s="15"/>
    </row>
    <row r="87" spans="1:11" s="4" customFormat="1" x14ac:dyDescent="0.2">
      <c r="A87" s="7" t="s">
        <v>86</v>
      </c>
      <c r="B87" s="8" t="s">
        <v>85</v>
      </c>
      <c r="C87" s="18">
        <f>C88+C187</f>
        <v>6332407</v>
      </c>
      <c r="D87" s="15"/>
      <c r="K87" s="15"/>
    </row>
    <row r="88" spans="1:11" s="4" customFormat="1" ht="25.5" x14ac:dyDescent="0.2">
      <c r="A88" s="7" t="s">
        <v>87</v>
      </c>
      <c r="B88" s="8" t="s">
        <v>88</v>
      </c>
      <c r="C88" s="18">
        <f>C89+C92+C152+C174</f>
        <v>6332407</v>
      </c>
      <c r="D88" s="15"/>
      <c r="K88" s="15"/>
    </row>
    <row r="89" spans="1:11" s="4" customFormat="1" hidden="1" x14ac:dyDescent="0.2">
      <c r="A89" s="7" t="s">
        <v>89</v>
      </c>
      <c r="B89" s="8" t="s">
        <v>108</v>
      </c>
      <c r="C89" s="18">
        <f>C90+C91</f>
        <v>0</v>
      </c>
      <c r="D89" s="15"/>
      <c r="K89" s="15"/>
    </row>
    <row r="90" spans="1:11" ht="25.5" hidden="1" x14ac:dyDescent="0.2">
      <c r="A90" s="9" t="s">
        <v>90</v>
      </c>
      <c r="B90" s="10" t="s">
        <v>125</v>
      </c>
      <c r="C90" s="19"/>
    </row>
    <row r="91" spans="1:11" ht="25.5" hidden="1" x14ac:dyDescent="0.2">
      <c r="A91" s="9" t="s">
        <v>188</v>
      </c>
      <c r="B91" s="10" t="s">
        <v>189</v>
      </c>
      <c r="C91" s="19"/>
    </row>
    <row r="92" spans="1:11" s="4" customFormat="1" ht="25.5" x14ac:dyDescent="0.2">
      <c r="A92" s="7" t="s">
        <v>91</v>
      </c>
      <c r="B92" s="8" t="s">
        <v>109</v>
      </c>
      <c r="C92" s="18">
        <f>SUM(C93:C151)</f>
        <v>3159386</v>
      </c>
      <c r="D92" s="15"/>
      <c r="K92" s="15"/>
    </row>
    <row r="93" spans="1:11" ht="25.5" x14ac:dyDescent="0.2">
      <c r="A93" s="9" t="s">
        <v>134</v>
      </c>
      <c r="B93" s="10" t="s">
        <v>133</v>
      </c>
      <c r="C93" s="19">
        <f>100699+75880</f>
        <v>176579</v>
      </c>
      <c r="E93" s="23"/>
      <c r="F93" s="23"/>
    </row>
    <row r="94" spans="1:11" ht="51" hidden="1" x14ac:dyDescent="0.2">
      <c r="A94" s="9" t="s">
        <v>207</v>
      </c>
      <c r="B94" s="10" t="s">
        <v>206</v>
      </c>
      <c r="C94" s="19"/>
    </row>
    <row r="95" spans="1:11" ht="114.75" x14ac:dyDescent="0.2">
      <c r="A95" s="13" t="s">
        <v>305</v>
      </c>
      <c r="B95" s="14" t="s">
        <v>293</v>
      </c>
      <c r="C95" s="19">
        <v>4390</v>
      </c>
    </row>
    <row r="96" spans="1:11" ht="63.75" hidden="1" x14ac:dyDescent="0.2">
      <c r="A96" s="9" t="s">
        <v>136</v>
      </c>
      <c r="B96" s="10" t="s">
        <v>135</v>
      </c>
      <c r="C96" s="19"/>
    </row>
    <row r="97" spans="1:6" ht="38.25" hidden="1" x14ac:dyDescent="0.2">
      <c r="A97" s="9" t="s">
        <v>186</v>
      </c>
      <c r="B97" s="14" t="s">
        <v>187</v>
      </c>
      <c r="C97" s="20"/>
    </row>
    <row r="98" spans="1:6" ht="89.25" hidden="1" x14ac:dyDescent="0.2">
      <c r="A98" s="9" t="s">
        <v>138</v>
      </c>
      <c r="B98" s="14" t="s">
        <v>137</v>
      </c>
      <c r="C98" s="19"/>
    </row>
    <row r="99" spans="1:6" ht="25.5" x14ac:dyDescent="0.2">
      <c r="A99" s="9" t="s">
        <v>139</v>
      </c>
      <c r="B99" s="14" t="s">
        <v>306</v>
      </c>
      <c r="C99" s="19">
        <v>1384</v>
      </c>
    </row>
    <row r="100" spans="1:6" ht="38.25" x14ac:dyDescent="0.2">
      <c r="A100" s="9" t="s">
        <v>141</v>
      </c>
      <c r="B100" s="10" t="s">
        <v>140</v>
      </c>
      <c r="C100" s="19">
        <v>104365</v>
      </c>
    </row>
    <row r="101" spans="1:6" ht="38.25" x14ac:dyDescent="0.2">
      <c r="A101" s="13" t="s">
        <v>235</v>
      </c>
      <c r="B101" s="10" t="s">
        <v>210</v>
      </c>
      <c r="C101" s="19">
        <v>99765</v>
      </c>
      <c r="E101" s="23"/>
      <c r="F101" s="23"/>
    </row>
    <row r="102" spans="1:6" ht="25.5" x14ac:dyDescent="0.2">
      <c r="A102" s="9" t="s">
        <v>184</v>
      </c>
      <c r="B102" s="10" t="s">
        <v>185</v>
      </c>
      <c r="C102" s="19">
        <f>19708-474</f>
        <v>19234</v>
      </c>
    </row>
    <row r="103" spans="1:6" ht="51" x14ac:dyDescent="0.2">
      <c r="A103" s="9" t="s">
        <v>208</v>
      </c>
      <c r="B103" s="10" t="s">
        <v>307</v>
      </c>
      <c r="C103" s="20">
        <v>808</v>
      </c>
      <c r="E103" s="23"/>
    </row>
    <row r="104" spans="1:6" ht="51" x14ac:dyDescent="0.2">
      <c r="A104" s="9" t="s">
        <v>208</v>
      </c>
      <c r="B104" s="10" t="s">
        <v>296</v>
      </c>
      <c r="C104" s="20">
        <v>4320</v>
      </c>
      <c r="E104" s="23"/>
    </row>
    <row r="105" spans="1:6" ht="51" x14ac:dyDescent="0.2">
      <c r="A105" s="9" t="s">
        <v>142</v>
      </c>
      <c r="B105" s="10" t="s">
        <v>209</v>
      </c>
      <c r="C105" s="19">
        <v>40000</v>
      </c>
    </row>
    <row r="106" spans="1:6" ht="38.25" x14ac:dyDescent="0.2">
      <c r="A106" s="9" t="s">
        <v>239</v>
      </c>
      <c r="B106" s="14" t="s">
        <v>311</v>
      </c>
      <c r="C106" s="19">
        <v>403552</v>
      </c>
    </row>
    <row r="107" spans="1:6" ht="51" x14ac:dyDescent="0.2">
      <c r="A107" s="9" t="s">
        <v>239</v>
      </c>
      <c r="B107" s="14" t="s">
        <v>312</v>
      </c>
      <c r="C107" s="19">
        <v>51376</v>
      </c>
    </row>
    <row r="108" spans="1:6" ht="51" x14ac:dyDescent="0.2">
      <c r="A108" s="9" t="s">
        <v>309</v>
      </c>
      <c r="B108" s="10" t="s">
        <v>310</v>
      </c>
      <c r="C108" s="19">
        <v>1480</v>
      </c>
    </row>
    <row r="109" spans="1:6" ht="38.25" x14ac:dyDescent="0.2">
      <c r="A109" s="13" t="s">
        <v>308</v>
      </c>
      <c r="B109" s="10" t="s">
        <v>197</v>
      </c>
      <c r="C109" s="19">
        <v>11115</v>
      </c>
      <c r="F109" s="23"/>
    </row>
    <row r="110" spans="1:6" ht="51" hidden="1" x14ac:dyDescent="0.2">
      <c r="A110" s="9" t="s">
        <v>142</v>
      </c>
      <c r="B110" s="10" t="s">
        <v>209</v>
      </c>
      <c r="C110" s="19"/>
    </row>
    <row r="111" spans="1:6" ht="25.5" hidden="1" x14ac:dyDescent="0.2">
      <c r="A111" s="9" t="s">
        <v>239</v>
      </c>
      <c r="B111" s="10" t="s">
        <v>240</v>
      </c>
      <c r="C111" s="19"/>
      <c r="E111" s="23"/>
    </row>
    <row r="112" spans="1:6" ht="25.5" x14ac:dyDescent="0.2">
      <c r="A112" s="9" t="s">
        <v>211</v>
      </c>
      <c r="B112" s="10" t="s">
        <v>212</v>
      </c>
      <c r="C112" s="19">
        <v>9166</v>
      </c>
    </row>
    <row r="113" spans="1:6" ht="51" x14ac:dyDescent="0.2">
      <c r="A113" s="9" t="s">
        <v>313</v>
      </c>
      <c r="B113" s="10" t="s">
        <v>314</v>
      </c>
      <c r="C113" s="19">
        <f>18185+37320+1001</f>
        <v>56506</v>
      </c>
    </row>
    <row r="114" spans="1:6" ht="25.5" x14ac:dyDescent="0.2">
      <c r="A114" s="9" t="s">
        <v>213</v>
      </c>
      <c r="B114" s="10" t="s">
        <v>282</v>
      </c>
      <c r="C114" s="19">
        <f>15188</f>
        <v>15188</v>
      </c>
      <c r="E114" s="23"/>
    </row>
    <row r="115" spans="1:6" ht="38.25" x14ac:dyDescent="0.2">
      <c r="A115" s="9" t="s">
        <v>143</v>
      </c>
      <c r="B115" s="10" t="s">
        <v>214</v>
      </c>
      <c r="C115" s="19">
        <v>7270</v>
      </c>
      <c r="E115" s="23"/>
    </row>
    <row r="116" spans="1:6" ht="25.5" x14ac:dyDescent="0.2">
      <c r="A116" s="9" t="s">
        <v>215</v>
      </c>
      <c r="B116" s="14" t="s">
        <v>269</v>
      </c>
      <c r="C116" s="19">
        <v>218800</v>
      </c>
    </row>
    <row r="117" spans="1:6" ht="70.150000000000006" customHeight="1" x14ac:dyDescent="0.2">
      <c r="A117" s="9" t="s">
        <v>195</v>
      </c>
      <c r="B117" s="10" t="s">
        <v>279</v>
      </c>
      <c r="C117" s="19">
        <v>592</v>
      </c>
    </row>
    <row r="118" spans="1:6" x14ac:dyDescent="0.2">
      <c r="A118" s="9" t="s">
        <v>146</v>
      </c>
      <c r="B118" s="10" t="s">
        <v>144</v>
      </c>
      <c r="C118" s="20">
        <f>15333+15944</f>
        <v>31277</v>
      </c>
      <c r="E118" s="23"/>
    </row>
    <row r="119" spans="1:6" ht="38.25" x14ac:dyDescent="0.2">
      <c r="A119" s="13" t="s">
        <v>252</v>
      </c>
      <c r="B119" s="10" t="s">
        <v>251</v>
      </c>
      <c r="C119" s="19">
        <v>188452</v>
      </c>
      <c r="E119" s="23"/>
      <c r="F119" s="23"/>
    </row>
    <row r="120" spans="1:6" ht="38.25" x14ac:dyDescent="0.2">
      <c r="A120" s="9" t="s">
        <v>147</v>
      </c>
      <c r="B120" s="10" t="s">
        <v>145</v>
      </c>
      <c r="C120" s="19">
        <f>88101+2312</f>
        <v>90413</v>
      </c>
    </row>
    <row r="121" spans="1:6" ht="25.5" x14ac:dyDescent="0.2">
      <c r="A121" s="9" t="s">
        <v>148</v>
      </c>
      <c r="B121" s="10" t="s">
        <v>216</v>
      </c>
      <c r="C121" s="19">
        <f>15112-75</f>
        <v>15037</v>
      </c>
    </row>
    <row r="122" spans="1:6" ht="102" hidden="1" x14ac:dyDescent="0.2">
      <c r="A122" s="9" t="s">
        <v>217</v>
      </c>
      <c r="B122" s="10" t="s">
        <v>218</v>
      </c>
      <c r="C122" s="20"/>
      <c r="E122" s="23"/>
    </row>
    <row r="123" spans="1:6" x14ac:dyDescent="0.2">
      <c r="A123" s="9" t="s">
        <v>241</v>
      </c>
      <c r="B123" s="10" t="s">
        <v>243</v>
      </c>
      <c r="C123" s="20">
        <f>6541-4181</f>
        <v>2360</v>
      </c>
      <c r="E123" s="23"/>
    </row>
    <row r="124" spans="1:6" ht="38.25" hidden="1" x14ac:dyDescent="0.2">
      <c r="A124" s="9" t="s">
        <v>242</v>
      </c>
      <c r="B124" s="10" t="s">
        <v>244</v>
      </c>
      <c r="C124" s="20"/>
      <c r="E124" s="23"/>
      <c r="F124" s="23"/>
    </row>
    <row r="125" spans="1:6" ht="25.5" x14ac:dyDescent="0.2">
      <c r="A125" s="9" t="s">
        <v>286</v>
      </c>
      <c r="B125" s="10" t="s">
        <v>287</v>
      </c>
      <c r="C125" s="20">
        <f>40000-40000</f>
        <v>0</v>
      </c>
      <c r="E125" s="23"/>
      <c r="F125" s="23"/>
    </row>
    <row r="126" spans="1:6" x14ac:dyDescent="0.2">
      <c r="A126" s="9" t="s">
        <v>280</v>
      </c>
      <c r="B126" s="10" t="s">
        <v>281</v>
      </c>
      <c r="C126" s="20">
        <f>6438-6438</f>
        <v>0</v>
      </c>
      <c r="E126" s="23"/>
      <c r="F126" s="23"/>
    </row>
    <row r="127" spans="1:6" x14ac:dyDescent="0.2">
      <c r="A127" s="9" t="s">
        <v>150</v>
      </c>
      <c r="B127" s="10" t="s">
        <v>149</v>
      </c>
      <c r="C127" s="19">
        <v>8227</v>
      </c>
    </row>
    <row r="128" spans="1:6" ht="38.25" x14ac:dyDescent="0.2">
      <c r="A128" s="9" t="s">
        <v>268</v>
      </c>
      <c r="B128" s="10" t="s">
        <v>297</v>
      </c>
      <c r="C128" s="19">
        <v>3978</v>
      </c>
    </row>
    <row r="129" spans="1:7" ht="38.25" hidden="1" x14ac:dyDescent="0.2">
      <c r="A129" s="9" t="s">
        <v>152</v>
      </c>
      <c r="B129" s="10" t="s">
        <v>112</v>
      </c>
      <c r="C129" s="19"/>
    </row>
    <row r="130" spans="1:7" ht="89.25" x14ac:dyDescent="0.2">
      <c r="A130" s="9" t="s">
        <v>153</v>
      </c>
      <c r="B130" s="14" t="s">
        <v>298</v>
      </c>
      <c r="C130" s="19">
        <v>36506</v>
      </c>
    </row>
    <row r="131" spans="1:7" ht="25.5" x14ac:dyDescent="0.2">
      <c r="A131" s="9" t="s">
        <v>315</v>
      </c>
      <c r="B131" s="10" t="s">
        <v>316</v>
      </c>
      <c r="C131" s="19">
        <v>18000</v>
      </c>
    </row>
    <row r="132" spans="1:7" ht="38.25" x14ac:dyDescent="0.2">
      <c r="A132" s="9" t="s">
        <v>267</v>
      </c>
      <c r="B132" s="14" t="s">
        <v>294</v>
      </c>
      <c r="C132" s="19">
        <f>144232+74738</f>
        <v>218970</v>
      </c>
    </row>
    <row r="133" spans="1:7" ht="25.5" x14ac:dyDescent="0.2">
      <c r="A133" s="9" t="s">
        <v>154</v>
      </c>
      <c r="B133" s="10" t="s">
        <v>219</v>
      </c>
      <c r="C133" s="19">
        <f>52279-12180+1687</f>
        <v>41786</v>
      </c>
      <c r="E133" s="23"/>
      <c r="F133" s="23"/>
    </row>
    <row r="134" spans="1:7" ht="76.5" x14ac:dyDescent="0.2">
      <c r="A134" s="9" t="s">
        <v>317</v>
      </c>
      <c r="B134" s="10" t="s">
        <v>295</v>
      </c>
      <c r="C134" s="19">
        <v>2776</v>
      </c>
      <c r="E134" s="23"/>
      <c r="F134" s="23"/>
    </row>
    <row r="135" spans="1:7" x14ac:dyDescent="0.2">
      <c r="A135" s="9" t="s">
        <v>155</v>
      </c>
      <c r="B135" s="10" t="s">
        <v>151</v>
      </c>
      <c r="C135" s="19">
        <f>47970+6524</f>
        <v>54494</v>
      </c>
      <c r="E135" s="23"/>
    </row>
    <row r="136" spans="1:7" ht="38.25" hidden="1" x14ac:dyDescent="0.2">
      <c r="A136" s="9" t="s">
        <v>221</v>
      </c>
      <c r="B136" s="10" t="s">
        <v>220</v>
      </c>
      <c r="C136" s="19"/>
    </row>
    <row r="137" spans="1:7" ht="51" x14ac:dyDescent="0.2">
      <c r="A137" s="9" t="s">
        <v>157</v>
      </c>
      <c r="B137" s="10" t="s">
        <v>299</v>
      </c>
      <c r="C137" s="19">
        <f>49248+6008</f>
        <v>55256</v>
      </c>
      <c r="E137" s="23"/>
    </row>
    <row r="138" spans="1:7" ht="38.25" x14ac:dyDescent="0.2">
      <c r="A138" s="9" t="s">
        <v>158</v>
      </c>
      <c r="B138" s="10" t="s">
        <v>156</v>
      </c>
      <c r="C138" s="19">
        <f>4835-4835</f>
        <v>0</v>
      </c>
      <c r="E138" s="23"/>
      <c r="G138" s="23"/>
    </row>
    <row r="139" spans="1:7" x14ac:dyDescent="0.2">
      <c r="A139" s="9" t="s">
        <v>236</v>
      </c>
      <c r="B139" s="10" t="s">
        <v>237</v>
      </c>
      <c r="C139" s="22">
        <v>14368</v>
      </c>
      <c r="F139" s="23"/>
    </row>
    <row r="140" spans="1:7" ht="89.25" hidden="1" x14ac:dyDescent="0.2">
      <c r="A140" s="9" t="s">
        <v>198</v>
      </c>
      <c r="B140" s="10" t="s">
        <v>199</v>
      </c>
      <c r="C140" s="19"/>
    </row>
    <row r="141" spans="1:7" ht="25.5" x14ac:dyDescent="0.2">
      <c r="A141" s="9" t="s">
        <v>260</v>
      </c>
      <c r="B141" s="10" t="s">
        <v>278</v>
      </c>
      <c r="C141" s="19">
        <v>54861</v>
      </c>
    </row>
    <row r="142" spans="1:7" ht="25.5" x14ac:dyDescent="0.2">
      <c r="A142" s="9" t="s">
        <v>261</v>
      </c>
      <c r="B142" s="10" t="s">
        <v>262</v>
      </c>
      <c r="C142" s="19">
        <v>19456</v>
      </c>
    </row>
    <row r="143" spans="1:7" x14ac:dyDescent="0.2">
      <c r="A143" s="9" t="s">
        <v>338</v>
      </c>
      <c r="B143" s="10" t="s">
        <v>339</v>
      </c>
      <c r="C143" s="19">
        <v>47500</v>
      </c>
    </row>
    <row r="144" spans="1:7" x14ac:dyDescent="0.2">
      <c r="A144" s="9" t="s">
        <v>222</v>
      </c>
      <c r="B144" s="10" t="s">
        <v>223</v>
      </c>
      <c r="C144" s="19">
        <v>59050</v>
      </c>
      <c r="E144" s="23"/>
    </row>
    <row r="145" spans="1:11" ht="25.5" x14ac:dyDescent="0.2">
      <c r="A145" s="9" t="s">
        <v>224</v>
      </c>
      <c r="B145" s="10" t="s">
        <v>227</v>
      </c>
      <c r="C145" s="20">
        <f>938278-434617+18502+29503-25551</f>
        <v>526115</v>
      </c>
      <c r="E145" s="23"/>
      <c r="F145" s="23"/>
    </row>
    <row r="146" spans="1:11" ht="25.5" x14ac:dyDescent="0.2">
      <c r="A146" s="9" t="s">
        <v>225</v>
      </c>
      <c r="B146" s="10" t="s">
        <v>228</v>
      </c>
      <c r="C146" s="19">
        <f>78718-51376</f>
        <v>27342</v>
      </c>
      <c r="E146" s="23"/>
    </row>
    <row r="147" spans="1:11" ht="38.25" x14ac:dyDescent="0.2">
      <c r="A147" s="9" t="s">
        <v>226</v>
      </c>
      <c r="B147" s="10" t="s">
        <v>300</v>
      </c>
      <c r="C147" s="19">
        <f>77952-1356-282-3693</f>
        <v>72621</v>
      </c>
    </row>
    <row r="148" spans="1:11" ht="25.5" x14ac:dyDescent="0.2">
      <c r="A148" s="9" t="s">
        <v>159</v>
      </c>
      <c r="B148" s="10" t="s">
        <v>285</v>
      </c>
      <c r="C148" s="19">
        <v>51525</v>
      </c>
      <c r="E148" s="23"/>
      <c r="F148" s="23"/>
    </row>
    <row r="149" spans="1:11" ht="25.5" x14ac:dyDescent="0.2">
      <c r="A149" s="9" t="s">
        <v>245</v>
      </c>
      <c r="B149" s="10" t="s">
        <v>246</v>
      </c>
      <c r="C149" s="19">
        <f>34669+11009</f>
        <v>45678</v>
      </c>
      <c r="E149" s="23"/>
    </row>
    <row r="150" spans="1:11" ht="51" hidden="1" x14ac:dyDescent="0.2">
      <c r="A150" s="13" t="s">
        <v>254</v>
      </c>
      <c r="B150" s="10" t="s">
        <v>253</v>
      </c>
      <c r="C150" s="19"/>
      <c r="E150" s="23"/>
      <c r="F150" s="23"/>
    </row>
    <row r="151" spans="1:11" x14ac:dyDescent="0.2">
      <c r="A151" s="13" t="s">
        <v>283</v>
      </c>
      <c r="B151" s="10" t="s">
        <v>284</v>
      </c>
      <c r="C151" s="19">
        <f>164524+82924</f>
        <v>247448</v>
      </c>
      <c r="E151" s="23"/>
      <c r="F151" s="23"/>
    </row>
    <row r="152" spans="1:11" s="4" customFormat="1" ht="25.5" x14ac:dyDescent="0.2">
      <c r="A152" s="7" t="s">
        <v>92</v>
      </c>
      <c r="B152" s="8" t="s">
        <v>110</v>
      </c>
      <c r="C152" s="18">
        <f>SUM(C153:C173)</f>
        <v>2932049</v>
      </c>
      <c r="D152" s="15"/>
      <c r="K152" s="15"/>
    </row>
    <row r="153" spans="1:11" ht="25.5" hidden="1" x14ac:dyDescent="0.2">
      <c r="A153" s="9" t="s">
        <v>163</v>
      </c>
      <c r="B153" s="10" t="s">
        <v>160</v>
      </c>
      <c r="C153" s="19"/>
      <c r="F153" s="23"/>
    </row>
    <row r="154" spans="1:11" ht="25.5" hidden="1" x14ac:dyDescent="0.2">
      <c r="A154" s="9" t="s">
        <v>164</v>
      </c>
      <c r="B154" s="10" t="s">
        <v>161</v>
      </c>
      <c r="C154" s="19"/>
    </row>
    <row r="155" spans="1:11" ht="51" x14ac:dyDescent="0.2">
      <c r="A155" s="9" t="s">
        <v>165</v>
      </c>
      <c r="B155" s="10" t="s">
        <v>229</v>
      </c>
      <c r="C155" s="19">
        <v>9279</v>
      </c>
    </row>
    <row r="156" spans="1:11" ht="38.25" x14ac:dyDescent="0.2">
      <c r="A156" s="9" t="s">
        <v>166</v>
      </c>
      <c r="B156" s="10" t="s">
        <v>270</v>
      </c>
      <c r="C156" s="19">
        <v>3485</v>
      </c>
    </row>
    <row r="157" spans="1:11" ht="25.5" x14ac:dyDescent="0.2">
      <c r="A157" s="9" t="s">
        <v>167</v>
      </c>
      <c r="B157" s="10" t="s">
        <v>162</v>
      </c>
      <c r="C157" s="19">
        <v>20622</v>
      </c>
    </row>
    <row r="158" spans="1:11" ht="38.25" x14ac:dyDescent="0.2">
      <c r="A158" s="9" t="s">
        <v>168</v>
      </c>
      <c r="B158" s="14" t="s">
        <v>230</v>
      </c>
      <c r="C158" s="19">
        <f>3413+1207</f>
        <v>4620</v>
      </c>
    </row>
    <row r="159" spans="1:11" ht="51" x14ac:dyDescent="0.2">
      <c r="A159" s="9" t="s">
        <v>258</v>
      </c>
      <c r="B159" s="14" t="s">
        <v>259</v>
      </c>
      <c r="C159" s="19">
        <f>664+142</f>
        <v>806</v>
      </c>
    </row>
    <row r="160" spans="1:11" ht="76.5" x14ac:dyDescent="0.2">
      <c r="A160" s="9" t="s">
        <v>231</v>
      </c>
      <c r="B160" s="14" t="s">
        <v>318</v>
      </c>
      <c r="C160" s="19">
        <f>1220+5</f>
        <v>1225</v>
      </c>
    </row>
    <row r="161" spans="1:11" ht="51" x14ac:dyDescent="0.2">
      <c r="A161" s="9" t="s">
        <v>183</v>
      </c>
      <c r="B161" s="10" t="s">
        <v>179</v>
      </c>
      <c r="C161" s="19">
        <v>55457</v>
      </c>
    </row>
    <row r="162" spans="1:11" ht="38.25" x14ac:dyDescent="0.2">
      <c r="A162" s="9" t="s">
        <v>172</v>
      </c>
      <c r="B162" s="10" t="s">
        <v>301</v>
      </c>
      <c r="C162" s="19">
        <v>371</v>
      </c>
      <c r="F162" s="23"/>
    </row>
    <row r="163" spans="1:11" ht="38.25" x14ac:dyDescent="0.2">
      <c r="A163" s="9" t="s">
        <v>173</v>
      </c>
      <c r="B163" s="10" t="s">
        <v>169</v>
      </c>
      <c r="C163" s="19">
        <f>754+470</f>
        <v>1224</v>
      </c>
    </row>
    <row r="164" spans="1:11" ht="51" x14ac:dyDescent="0.2">
      <c r="A164" s="9" t="s">
        <v>174</v>
      </c>
      <c r="B164" s="10" t="s">
        <v>170</v>
      </c>
      <c r="C164" s="19">
        <v>1480</v>
      </c>
    </row>
    <row r="165" spans="1:11" ht="51" x14ac:dyDescent="0.2">
      <c r="A165" s="9" t="s">
        <v>175</v>
      </c>
      <c r="B165" s="10" t="s">
        <v>171</v>
      </c>
      <c r="C165" s="19">
        <f>26675+10882</f>
        <v>37557</v>
      </c>
      <c r="E165" s="23"/>
      <c r="F165" s="23"/>
    </row>
    <row r="166" spans="1:11" ht="38.25" x14ac:dyDescent="0.2">
      <c r="A166" s="9" t="s">
        <v>176</v>
      </c>
      <c r="B166" s="10" t="s">
        <v>200</v>
      </c>
      <c r="C166" s="20">
        <f>10-9</f>
        <v>1</v>
      </c>
    </row>
    <row r="167" spans="1:11" ht="191.25" x14ac:dyDescent="0.2">
      <c r="A167" s="9" t="s">
        <v>319</v>
      </c>
      <c r="B167" s="14" t="s">
        <v>320</v>
      </c>
      <c r="C167" s="20">
        <v>5948</v>
      </c>
    </row>
    <row r="168" spans="1:11" ht="178.5" x14ac:dyDescent="0.2">
      <c r="A168" s="9" t="s">
        <v>238</v>
      </c>
      <c r="B168" s="14" t="s">
        <v>321</v>
      </c>
      <c r="C168" s="19">
        <f>58082+1342</f>
        <v>59424</v>
      </c>
    </row>
    <row r="169" spans="1:11" ht="25.5" hidden="1" x14ac:dyDescent="0.2">
      <c r="A169" s="9" t="s">
        <v>232</v>
      </c>
      <c r="B169" s="10" t="s">
        <v>201</v>
      </c>
      <c r="C169" s="19"/>
    </row>
    <row r="170" spans="1:11" ht="51" x14ac:dyDescent="0.2">
      <c r="A170" s="9" t="s">
        <v>180</v>
      </c>
      <c r="B170" s="10" t="s">
        <v>177</v>
      </c>
      <c r="C170" s="19">
        <v>7757</v>
      </c>
    </row>
    <row r="171" spans="1:11" ht="140.25" x14ac:dyDescent="0.2">
      <c r="A171" s="9" t="s">
        <v>181</v>
      </c>
      <c r="B171" s="10" t="s">
        <v>178</v>
      </c>
      <c r="C171" s="19">
        <v>996</v>
      </c>
    </row>
    <row r="172" spans="1:11" ht="140.25" x14ac:dyDescent="0.2">
      <c r="A172" s="9" t="s">
        <v>233</v>
      </c>
      <c r="B172" s="10" t="s">
        <v>302</v>
      </c>
      <c r="C172" s="20">
        <f>2504053-5948+115420</f>
        <v>2613525</v>
      </c>
      <c r="F172" s="23"/>
    </row>
    <row r="173" spans="1:11" ht="178.5" x14ac:dyDescent="0.2">
      <c r="A173" s="9" t="s">
        <v>234</v>
      </c>
      <c r="B173" s="10" t="s">
        <v>303</v>
      </c>
      <c r="C173" s="19">
        <f>84592+23680</f>
        <v>108272</v>
      </c>
    </row>
    <row r="174" spans="1:11" s="4" customFormat="1" x14ac:dyDescent="0.2">
      <c r="A174" s="7" t="s">
        <v>93</v>
      </c>
      <c r="B174" s="8" t="s">
        <v>94</v>
      </c>
      <c r="C174" s="18">
        <f>SUM(C175:C186)</f>
        <v>240972</v>
      </c>
      <c r="D174" s="15"/>
      <c r="K174" s="15"/>
    </row>
    <row r="175" spans="1:11" ht="38.25" hidden="1" x14ac:dyDescent="0.2">
      <c r="A175" s="9" t="s">
        <v>204</v>
      </c>
      <c r="B175" s="10" t="s">
        <v>205</v>
      </c>
      <c r="C175" s="19"/>
    </row>
    <row r="176" spans="1:11" ht="51" hidden="1" x14ac:dyDescent="0.2">
      <c r="A176" s="9" t="s">
        <v>204</v>
      </c>
      <c r="B176" s="10" t="s">
        <v>263</v>
      </c>
      <c r="C176" s="19"/>
    </row>
    <row r="177" spans="1:11" ht="25.5" x14ac:dyDescent="0.2">
      <c r="A177" s="13" t="s">
        <v>256</v>
      </c>
      <c r="B177" s="10" t="s">
        <v>255</v>
      </c>
      <c r="C177" s="19">
        <v>133</v>
      </c>
      <c r="F177" s="23"/>
    </row>
    <row r="178" spans="1:11" ht="25.5" x14ac:dyDescent="0.2">
      <c r="A178" s="13" t="s">
        <v>335</v>
      </c>
      <c r="B178" s="10" t="s">
        <v>336</v>
      </c>
      <c r="C178" s="19">
        <v>17937</v>
      </c>
      <c r="F178" s="23"/>
    </row>
    <row r="179" spans="1:11" ht="38.25" x14ac:dyDescent="0.2">
      <c r="A179" s="13" t="s">
        <v>257</v>
      </c>
      <c r="B179" s="10" t="s">
        <v>322</v>
      </c>
      <c r="C179" s="19">
        <v>500</v>
      </c>
      <c r="F179" s="23"/>
    </row>
    <row r="180" spans="1:11" ht="25.5" hidden="1" x14ac:dyDescent="0.2">
      <c r="A180" s="9" t="s">
        <v>247</v>
      </c>
      <c r="B180" s="10" t="s">
        <v>248</v>
      </c>
      <c r="C180" s="19"/>
      <c r="E180" s="23"/>
    </row>
    <row r="181" spans="1:11" x14ac:dyDescent="0.2">
      <c r="A181" s="9" t="s">
        <v>202</v>
      </c>
      <c r="B181" s="10" t="s">
        <v>203</v>
      </c>
      <c r="C181" s="19">
        <f>2000-2000</f>
        <v>0</v>
      </c>
    </row>
    <row r="182" spans="1:11" ht="51" hidden="1" x14ac:dyDescent="0.2">
      <c r="A182" s="9" t="s">
        <v>264</v>
      </c>
      <c r="B182" s="10" t="s">
        <v>265</v>
      </c>
      <c r="C182" s="19"/>
    </row>
    <row r="183" spans="1:11" ht="38.25" x14ac:dyDescent="0.2">
      <c r="A183" s="9" t="s">
        <v>182</v>
      </c>
      <c r="B183" s="10" t="s">
        <v>288</v>
      </c>
      <c r="C183" s="19">
        <v>1000</v>
      </c>
    </row>
    <row r="184" spans="1:11" ht="63.75" x14ac:dyDescent="0.2">
      <c r="A184" s="9" t="s">
        <v>323</v>
      </c>
      <c r="B184" s="10" t="s">
        <v>324</v>
      </c>
      <c r="C184" s="19">
        <v>10450</v>
      </c>
    </row>
    <row r="185" spans="1:11" ht="51" x14ac:dyDescent="0.2">
      <c r="A185" s="9" t="s">
        <v>325</v>
      </c>
      <c r="B185" s="10" t="s">
        <v>326</v>
      </c>
      <c r="C185" s="19">
        <v>1755</v>
      </c>
    </row>
    <row r="186" spans="1:11" ht="25.5" x14ac:dyDescent="0.2">
      <c r="A186" s="9" t="s">
        <v>289</v>
      </c>
      <c r="B186" s="10" t="s">
        <v>290</v>
      </c>
      <c r="C186" s="19">
        <v>209197</v>
      </c>
      <c r="E186" s="23"/>
    </row>
    <row r="187" spans="1:11" s="4" customFormat="1" hidden="1" x14ac:dyDescent="0.2">
      <c r="A187" s="7" t="s">
        <v>111</v>
      </c>
      <c r="B187" s="8" t="s">
        <v>95</v>
      </c>
      <c r="C187" s="18">
        <f>C188</f>
        <v>0</v>
      </c>
      <c r="D187" s="15"/>
      <c r="K187" s="15"/>
    </row>
    <row r="188" spans="1:11" hidden="1" x14ac:dyDescent="0.2">
      <c r="A188" s="9" t="s">
        <v>103</v>
      </c>
      <c r="B188" s="10" t="s">
        <v>96</v>
      </c>
      <c r="C188" s="19"/>
    </row>
    <row r="189" spans="1:11" s="4" customFormat="1" x14ac:dyDescent="0.2">
      <c r="A189" s="7"/>
      <c r="B189" s="6" t="s">
        <v>97</v>
      </c>
      <c r="C189" s="18">
        <f>C42+C86+C87</f>
        <v>11598414</v>
      </c>
      <c r="D189" s="15"/>
      <c r="K189" s="15"/>
    </row>
    <row r="190" spans="1:11" x14ac:dyDescent="0.2">
      <c r="A190" s="2"/>
      <c r="B190" s="3"/>
    </row>
    <row r="191" spans="1:11" x14ac:dyDescent="0.2">
      <c r="A191" s="2"/>
      <c r="B191" s="3"/>
    </row>
    <row r="192" spans="1:11" x14ac:dyDescent="0.2">
      <c r="A192" s="2"/>
      <c r="B192" s="3"/>
    </row>
    <row r="193" spans="1:2" x14ac:dyDescent="0.2">
      <c r="A193" s="2"/>
      <c r="B193" s="3"/>
    </row>
    <row r="194" spans="1:2" x14ac:dyDescent="0.2">
      <c r="A194" s="2"/>
      <c r="B194" s="3"/>
    </row>
    <row r="195" spans="1:2" x14ac:dyDescent="0.2">
      <c r="A195" s="2"/>
      <c r="B195" s="3"/>
    </row>
    <row r="196" spans="1:2" x14ac:dyDescent="0.2">
      <c r="A196" s="2"/>
      <c r="B196" s="3"/>
    </row>
    <row r="197" spans="1:2" x14ac:dyDescent="0.2">
      <c r="A197" s="2"/>
      <c r="B197" s="3"/>
    </row>
    <row r="198" spans="1:2" x14ac:dyDescent="0.2">
      <c r="A198" s="2"/>
      <c r="B198" s="3"/>
    </row>
    <row r="199" spans="1:2" x14ac:dyDescent="0.2">
      <c r="A199" s="2"/>
      <c r="B199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2023-11-07T09:18:30Z</dcterms:modified>
</cp:coreProperties>
</file>