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7" i="1" l="1"/>
  <c r="C155" i="1"/>
  <c r="C151" i="1"/>
  <c r="C150" i="1"/>
  <c r="C148" i="1"/>
  <c r="C145" i="1"/>
  <c r="C144" i="1"/>
  <c r="C130" i="1"/>
  <c r="C124" i="1"/>
  <c r="C123" i="1"/>
  <c r="C119" i="1"/>
  <c r="C118" i="1"/>
  <c r="C117" i="1"/>
  <c r="C111" i="1" l="1"/>
  <c r="C110" i="1"/>
  <c r="C107" i="1"/>
  <c r="C100" i="1"/>
  <c r="C99" i="1"/>
  <c r="C82" i="1" l="1"/>
  <c r="C78" i="1"/>
  <c r="C84" i="1"/>
  <c r="C81" i="1"/>
  <c r="C80" i="1"/>
  <c r="C75" i="1"/>
  <c r="C74" i="1"/>
  <c r="C73" i="1"/>
  <c r="C69" i="1"/>
  <c r="C68" i="1"/>
  <c r="C64" i="1"/>
  <c r="C63" i="1"/>
  <c r="C59" i="1"/>
  <c r="C50" i="1"/>
  <c r="C44" i="1"/>
  <c r="C41" i="1"/>
  <c r="C40" i="1"/>
  <c r="C38" i="1"/>
  <c r="C37" i="1"/>
  <c r="C35" i="1"/>
  <c r="C33" i="1"/>
  <c r="C20" i="1"/>
  <c r="C19" i="1"/>
  <c r="C154" i="1" l="1"/>
  <c r="C109" i="1"/>
  <c r="C29" i="1" l="1"/>
  <c r="C28" i="1"/>
  <c r="C160" i="1" l="1"/>
  <c r="C149" i="1" s="1"/>
  <c r="C126" i="1"/>
  <c r="C106" i="1"/>
  <c r="C77" i="1" l="1"/>
  <c r="C71" i="1"/>
  <c r="C55" i="1"/>
  <c r="C131" i="1" l="1"/>
  <c r="C122" i="1"/>
  <c r="C121" i="1"/>
  <c r="C113" i="1"/>
  <c r="C112" i="1"/>
  <c r="C105" i="1"/>
  <c r="C104" i="1"/>
  <c r="C98" i="1" l="1"/>
  <c r="C96" i="1" l="1"/>
  <c r="C95" i="1"/>
  <c r="C93" i="1"/>
  <c r="C25" i="1"/>
  <c r="C24" i="1"/>
  <c r="C23" i="1"/>
  <c r="C22" i="1"/>
  <c r="C88" i="1" l="1"/>
  <c r="C70" i="1" l="1"/>
  <c r="C45" i="1"/>
  <c r="C92" i="1" l="1"/>
  <c r="C132" i="1" l="1"/>
  <c r="C66" i="1"/>
  <c r="C54" i="1"/>
  <c r="C58" i="1"/>
  <c r="C36" i="1"/>
  <c r="C34" i="1" s="1"/>
  <c r="C165" i="1"/>
  <c r="C83" i="1"/>
  <c r="C62" i="1"/>
  <c r="C61" i="1" s="1"/>
  <c r="C51" i="1"/>
  <c r="C39" i="1"/>
  <c r="C27" i="1"/>
  <c r="C26" i="1" s="1"/>
  <c r="C21" i="1"/>
  <c r="C18" i="1"/>
  <c r="C42" i="1" l="1"/>
  <c r="C53" i="1"/>
  <c r="C43" i="1" s="1"/>
  <c r="C85" i="1" s="1"/>
  <c r="C87" i="1"/>
  <c r="C86" i="1" s="1"/>
  <c r="C17" i="1" l="1"/>
  <c r="C167" i="1"/>
</calcChain>
</file>

<file path=xl/sharedStrings.xml><?xml version="1.0" encoding="utf-8"?>
<sst xmlns="http://schemas.openxmlformats.org/spreadsheetml/2006/main" count="315" uniqueCount="305">
  <si>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</si>
  <si>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</si>
  <si>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</si>
  <si>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</si>
  <si>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</si>
  <si>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</si>
  <si>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</si>
  <si>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</si>
  <si>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</si>
  <si>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</si>
  <si>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</si>
  <si>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</si>
  <si>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</si>
  <si>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</si>
  <si>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</si>
  <si>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</si>
  <si>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</si>
  <si>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</si>
  <si>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</si>
  <si>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</si>
  <si>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</si>
  <si>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</si>
  <si>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</si>
  <si>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</si>
  <si>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</si>
  <si>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</si>
  <si>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</si>
  <si>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</si>
  <si>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</si>
  <si>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</si>
  <si>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</si>
  <si>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</si>
  <si>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</si>
  <si>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</si>
  <si>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</si>
  <si>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</si>
  <si>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</si>
  <si>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</si>
  <si>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</si>
  <si>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</si>
  <si>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</si>
  <si>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</si>
  <si>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</si>
  <si>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</si>
  <si>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</si>
  <si>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</si>
  <si>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</si>
  <si>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</si>
  <si>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</si>
  <si>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</si>
  <si>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</si>
  <si>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</si>
  <si>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</si>
  <si>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</si>
  <si>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</si>
  <si>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</si>
  <si>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</si>
  <si>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</si>
  <si>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</si>
  <si>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</si>
  <si>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</si>
  <si>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</si>
  <si>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</si>
  <si>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</si>
  <si>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</si>
  <si>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</si>
  <si>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</si>
  <si>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</si>
  <si>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</si>
  <si>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</si>
  <si>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</si>
  <si>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</si>
  <si>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</si>
  <si>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</si>
  <si>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</si>
  <si>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</si>
  <si>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</si>
  <si>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</si>
  <si>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</si>
  <si>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</si>
  <si>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</si>
  <si>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</si>
  <si>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</si>
  <si>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</si>
  <si>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</si>
  <si>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</si>
  <si>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</si>
  <si>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</si>
  <si>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</si>
  <si>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</si>
  <si>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</si>
  <si>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</si>
  <si>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</si>
  <si>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</si>
  <si>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</si>
  <si>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</si>
  <si>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</si>
  <si>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</si>
  <si>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</si>
  <si>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</si>
  <si>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</si>
  <si>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</si>
  <si>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</si>
  <si>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</si>
  <si>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</si>
  <si>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</si>
  <si>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</si>
  <si>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</si>
  <si>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</si>
  <si>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</si>
  <si>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</si>
  <si>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</si>
  <si>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</si>
  <si>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</si>
  <si>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</si>
  <si>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</si>
  <si>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</si>
  <si>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</si>
  <si>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</si>
  <si>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</si>
  <si>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</si>
  <si>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</si>
  <si>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</si>
  <si>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</si>
  <si>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</si>
  <si>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</si>
  <si>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</si>
  <si>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</si>
  <si>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</si>
  <si>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</si>
  <si>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</si>
  <si>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</si>
  <si>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00020225304040000150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</si>
  <si>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</si>
  <si>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</si>
  <si>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</si>
  <si>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</si>
  <si>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</si>
  <si>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</si>
  <si>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</si>
  <si>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</si>
  <si>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</si>
  <si>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</si>
  <si>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</si>
  <si>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</si>
  <si>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</si>
  <si>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</si>
  <si>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</si>
  <si>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</si>
  <si>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</si>
  <si>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</si>
  <si>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</si>
  <si>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</si>
  <si>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</si>
  <si>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</si>
  <si>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</si>
  <si>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</si>
  <si>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</si>
  <si>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</si>
  <si>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</si>
  <si>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</si>
  <si>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</si>
  <si>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</si>
  <si>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</si>
  <si>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</si>
  <si>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</si>
  <si>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</si>
  <si>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</si>
  <si>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</si>
  <si>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</si>
  <si>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</si>
  <si>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</si>
  <si>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</si>
  <si>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</si>
  <si>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</si>
  <si>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</si>
  <si>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</si>
  <si>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</si>
  <si>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</si>
  <si>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</si>
  <si>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</si>
  <si>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</si>
  <si>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</si>
  <si>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</si>
  <si>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</si>
  <si>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</si>
  <si>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</si>
  <si>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</si>
  <si>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</si>
  <si>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</si>
  <si>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</si>
  <si>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</si>
  <si>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</si>
  <si>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</si>
  <si>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</si>
  <si>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00020239999046209150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</si>
  <si>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</si>
  <si>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</si>
  <si>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</si>
  <si>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</si>
  <si>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</si>
  <si>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</si>
  <si>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</si>
  <si>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</si>
  <si>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</si>
  <si>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 xml:space="preserve">На строительство и реконструкцию сетей теплоснабжения муниципальной собственности </t>
  </si>
  <si>
    <t>00020249999046257150</t>
  </si>
  <si>
    <t>00011610000000000140</t>
  </si>
  <si>
    <t>Платежи в целях возмещения причиненного ущерба (убытков)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</si>
  <si>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</si>
  <si>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</si>
  <si>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</si>
  <si>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</si>
  <si>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</si>
  <si>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</si>
  <si>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Наро-Фоминского городского округа на 2025 год</t>
  </si>
  <si>
    <t>00020225424040000150</t>
  </si>
  <si>
    <t>На реализацию программ формирования современной городской среды в части благоустройства общественных территорий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</si>
  <si>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</si>
  <si>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</si>
  <si>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</si>
  <si>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>00020229999046307150</t>
  </si>
  <si>
    <t>На создание модельных центральных городских библиотек</t>
  </si>
  <si>
    <t>00020229999046398150</t>
  </si>
  <si>
    <t>На 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</si>
  <si>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00020229999046402150</t>
  </si>
  <si>
    <t xml:space="preserve">На строительство и реконструкцию объектов очистки сточных вод </t>
  </si>
  <si>
    <t>00020229999049020150</t>
  </si>
  <si>
    <t>00020229999049040150</t>
  </si>
  <si>
    <t>00020229999049050150</t>
  </si>
  <si>
    <t>00020229999049060150</t>
  </si>
  <si>
    <t>00020229999049080150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</si>
  <si>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</si>
  <si>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</si>
  <si>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</si>
  <si>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капитальный ремонт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</si>
  <si>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</si>
  <si>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</si>
  <si>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</si>
  <si>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</si>
  <si>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</si>
  <si>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</si>
  <si>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</si>
  <si>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</si>
  <si>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00020249999046046150</t>
  </si>
  <si>
    <t>00020249999046132150</t>
  </si>
  <si>
    <t>На возмещение затрат, связанных с получением комплексных экологических разрешений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</si>
  <si>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</si>
  <si>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</si>
  <si>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00020229999045559150</t>
  </si>
  <si>
    <t>На оснащение предметных кабинетов общеобразовательных организаций средствами обучения и воспитания</t>
  </si>
  <si>
    <t>На реализацию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</si>
  <si>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00020229999046003150</t>
  </si>
  <si>
    <t>00020229999046077150</t>
  </si>
  <si>
    <t>На проведение капитального ремонта муниципальных объектов физической культуры и спорта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</si>
  <si>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</si>
  <si>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</si>
  <si>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00020229999046259150</t>
  </si>
  <si>
    <t>00020229999046295150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</si>
  <si>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</si>
  <si>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</si>
  <si>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00020229999046380150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</si>
  <si>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</si>
  <si>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</si>
  <si>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</si>
  <si>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</si>
  <si>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</si>
  <si>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</si>
  <si>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00020249999046479150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</si>
  <si>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</si>
  <si>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</si>
  <si>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".</t>
  </si>
  <si>
    <t>"Приложение 1</t>
  </si>
  <si>
    <t>00020225555040000150</t>
  </si>
  <si>
    <t>00020229999045555150</t>
  </si>
  <si>
    <t>На реализацию программ формирования современной городской среды в части  достижения основного результата по благоустройству общественных территорий</t>
  </si>
  <si>
    <t>00020229999048050150</t>
  </si>
  <si>
    <t>На софинансирование работ по строительству (реконструкции) объектов дорожного хозяйства местного значения</t>
  </si>
  <si>
    <t>00020245519040000150</t>
  </si>
  <si>
    <t>На государственную поддержку отрасли культуры (в части поддержки лучших работников сельских учреждений культуры)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</si>
  <si>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</si>
  <si>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</si>
  <si>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</si>
  <si>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</si>
  <si>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00011611000010000140</t>
  </si>
  <si>
    <t>Платежи, уплачиваемые в целях возмещения вреда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</si>
  <si>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</si>
  <si>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</si>
  <si>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</si>
  <si>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</si>
  <si>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00020229999046324150</t>
  </si>
  <si>
    <t>00020229999049070150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</si>
  <si>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</si>
  <si>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00020245050040000150</t>
  </si>
  <si>
    <t>00020229999046028150</t>
  </si>
  <si>
    <t>На изготовление и установку стел</t>
  </si>
  <si>
    <t>00020229999046305150</t>
  </si>
  <si>
    <t>На реализацию на территориях муниципальных образований проектов граждан, сформированных в рамках практик инициативного бюджетирования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</si>
  <si>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</si>
  <si>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</si>
  <si>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</si>
  <si>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На выплату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</si>
  <si>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00020249999046056150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</si>
  <si>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</si>
  <si>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от 23.09.2025 № 3/58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</si>
</sst>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indent="32"/>
    </xf>
    <xf numFmtId="0" fontId="1" fillId="0" borderId="0" xfId="0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tabSelected="1" zoomScale="120" zoomScaleNormal="120" workbookViewId="0">
      <selection activeCell="A13" sqref="A13:C167"/>
    </sheetView>
  </sheetViews>
  <sheetFormatPr defaultColWidth="8.85546875" defaultRowHeight="12.75" x14ac:dyDescent="0.2"/>
  <cols>
    <col min="1" max="1" width="20.42578125" style="4" customWidth="1"/>
    <col min="2" max="2" width="57.85546875" style="4" customWidth="1"/>
    <col min="3" max="3" width="14.42578125" style="4" customWidth="1"/>
    <col min="4" max="9" width="0" style="4" hidden="1" customWidth="1"/>
    <col min="10" max="16384" width="8.85546875" style="4"/>
  </cols>
  <sheetData>
    <row r="1" spans="1:3" x14ac:dyDescent="0.2">
      <c r="B1" s="21" t="s">
        <v>98</v>
      </c>
      <c r="C1" s="21"/>
    </row>
    <row r="2" spans="1:3" x14ac:dyDescent="0.2">
      <c r="B2" s="21" t="s">
        <v>99</v>
      </c>
      <c r="C2" s="21"/>
    </row>
    <row r="3" spans="1:3" x14ac:dyDescent="0.2">
      <c r="B3" s="21" t="s">
        <v>100</v>
      </c>
      <c r="C3" s="21"/>
    </row>
    <row r="4" spans="1:3" x14ac:dyDescent="0.2">
      <c r="B4" s="21" t="s">
        <v>101</v>
      </c>
      <c r="C4" s="21"/>
    </row>
    <row r="5" spans="1:3" x14ac:dyDescent="0.2">
      <c r="B5" s="21" t="s">
        <v>304</v>
      </c>
      <c r="C5" s="21"/>
    </row>
    <row r="6" spans="1:3" x14ac:dyDescent="0.2">
      <c r="B6" s="16"/>
      <c r="C6" s="16"/>
    </row>
    <row r="7" spans="1:3" x14ac:dyDescent="0.2">
      <c r="B7" s="21" t="s">
        <v>272</v>
      </c>
      <c r="C7" s="21"/>
    </row>
    <row r="8" spans="1:3" x14ac:dyDescent="0.2">
      <c r="B8" s="21" t="s">
        <v>99</v>
      </c>
      <c r="C8" s="21"/>
    </row>
    <row r="9" spans="1:3" x14ac:dyDescent="0.2">
      <c r="B9" s="21" t="s">
        <v>100</v>
      </c>
      <c r="C9" s="21"/>
    </row>
    <row r="10" spans="1:3" x14ac:dyDescent="0.2">
      <c r="B10" s="21" t="s">
        <v>101</v>
      </c>
      <c r="C10" s="21"/>
    </row>
    <row r="11" spans="1:3" x14ac:dyDescent="0.2">
      <c r="B11" s="21" t="s">
        <v>270</v>
      </c>
      <c r="C11" s="21"/>
    </row>
    <row r="12" spans="1:3" x14ac:dyDescent="0.2">
      <c r="B12" s="7"/>
      <c r="C12" s="7"/>
    </row>
    <row r="13" spans="1:3" x14ac:dyDescent="0.2">
      <c r="A13" s="20" t="s">
        <v>102</v>
      </c>
      <c r="B13" s="20"/>
      <c r="C13" s="20"/>
    </row>
    <row r="14" spans="1:3" x14ac:dyDescent="0.2">
      <c r="A14" s="20" t="s">
        <v>215</v>
      </c>
      <c r="B14" s="20"/>
      <c r="C14" s="20"/>
    </row>
    <row r="16" spans="1:3" ht="25.5" x14ac:dyDescent="0.2">
      <c r="A16" s="8" t="s">
        <v>0</v>
      </c>
      <c r="B16" s="8" t="s">
        <v>2</v>
      </c>
      <c r="C16" s="8" t="s">
        <v>6</v>
      </c>
    </row>
    <row r="17" spans="1:3" s="3" customFormat="1" x14ac:dyDescent="0.2">
      <c r="A17" s="9" t="s">
        <v>1</v>
      </c>
      <c r="B17" s="8" t="s">
        <v>104</v>
      </c>
      <c r="C17" s="10">
        <f>C42+C85</f>
        <v>8543968</v>
      </c>
    </row>
    <row r="18" spans="1:3" s="3" customFormat="1" x14ac:dyDescent="0.2">
      <c r="A18" s="9" t="s">
        <v>3</v>
      </c>
      <c r="B18" s="11" t="s">
        <v>105</v>
      </c>
      <c r="C18" s="10">
        <f>C19+C20</f>
        <v>5068819</v>
      </c>
    </row>
    <row r="19" spans="1:3" ht="25.5" x14ac:dyDescent="0.2">
      <c r="A19" s="1" t="s">
        <v>4</v>
      </c>
      <c r="B19" s="2" t="s">
        <v>54</v>
      </c>
      <c r="C19" s="18">
        <f>1303990+341+22398+71264</f>
        <v>1397993</v>
      </c>
    </row>
    <row r="20" spans="1:3" x14ac:dyDescent="0.2">
      <c r="A20" s="1" t="s">
        <v>4</v>
      </c>
      <c r="B20" s="2" t="s">
        <v>5</v>
      </c>
      <c r="C20" s="18">
        <f>3361330+56476-341+57602+195759</f>
        <v>3670826</v>
      </c>
    </row>
    <row r="21" spans="1:3" s="3" customFormat="1" ht="25.5" x14ac:dyDescent="0.2">
      <c r="A21" s="9" t="s">
        <v>7</v>
      </c>
      <c r="B21" s="11" t="s">
        <v>106</v>
      </c>
      <c r="C21" s="10">
        <f>SUM(C22:C25)</f>
        <v>104213</v>
      </c>
    </row>
    <row r="22" spans="1:3" ht="51" x14ac:dyDescent="0.2">
      <c r="A22" s="1" t="s">
        <v>9</v>
      </c>
      <c r="B22" s="2" t="s">
        <v>8</v>
      </c>
      <c r="C22" s="6">
        <f>52467+2038</f>
        <v>54505</v>
      </c>
    </row>
    <row r="23" spans="1:3" ht="63.75" x14ac:dyDescent="0.2">
      <c r="A23" s="1" t="s">
        <v>14</v>
      </c>
      <c r="B23" s="2" t="s">
        <v>10</v>
      </c>
      <c r="C23" s="6">
        <f>269-23</f>
        <v>246</v>
      </c>
    </row>
    <row r="24" spans="1:3" ht="51" x14ac:dyDescent="0.2">
      <c r="A24" s="1" t="s">
        <v>15</v>
      </c>
      <c r="B24" s="2" t="s">
        <v>11</v>
      </c>
      <c r="C24" s="6">
        <f>53905+1140</f>
        <v>55045</v>
      </c>
    </row>
    <row r="25" spans="1:3" ht="51" x14ac:dyDescent="0.2">
      <c r="A25" s="1" t="s">
        <v>16</v>
      </c>
      <c r="B25" s="2" t="s">
        <v>12</v>
      </c>
      <c r="C25" s="6">
        <f>-8164+2581</f>
        <v>-5583</v>
      </c>
    </row>
    <row r="26" spans="1:3" s="3" customFormat="1" x14ac:dyDescent="0.2">
      <c r="A26" s="9" t="s">
        <v>23</v>
      </c>
      <c r="B26" s="11" t="s">
        <v>13</v>
      </c>
      <c r="C26" s="10">
        <f>C27+C30+C31+C32+C33</f>
        <v>1280576</v>
      </c>
    </row>
    <row r="27" spans="1:3" ht="38.25" x14ac:dyDescent="0.2">
      <c r="A27" s="1" t="s">
        <v>24</v>
      </c>
      <c r="B27" s="2" t="s">
        <v>17</v>
      </c>
      <c r="C27" s="6">
        <f>C28+C29</f>
        <v>1093109</v>
      </c>
    </row>
    <row r="28" spans="1:3" ht="25.5" x14ac:dyDescent="0.2">
      <c r="A28" s="1" t="s">
        <v>25</v>
      </c>
      <c r="B28" s="2" t="s">
        <v>18</v>
      </c>
      <c r="C28" s="6">
        <f>756116+107440</f>
        <v>863556</v>
      </c>
    </row>
    <row r="29" spans="1:3" ht="55.9" customHeight="1" x14ac:dyDescent="0.2">
      <c r="A29" s="1" t="s">
        <v>26</v>
      </c>
      <c r="B29" s="2" t="s">
        <v>107</v>
      </c>
      <c r="C29" s="6">
        <f>200993+28560</f>
        <v>229553</v>
      </c>
    </row>
    <row r="30" spans="1:3" ht="13.35" customHeight="1" x14ac:dyDescent="0.2">
      <c r="A30" s="1" t="s">
        <v>27</v>
      </c>
      <c r="B30" s="2" t="s">
        <v>19</v>
      </c>
      <c r="C30" s="18">
        <v>118</v>
      </c>
    </row>
    <row r="31" spans="1:3" hidden="1" x14ac:dyDescent="0.2">
      <c r="A31" s="1" t="s">
        <v>28</v>
      </c>
      <c r="B31" s="2" t="s">
        <v>20</v>
      </c>
      <c r="C31" s="6"/>
    </row>
    <row r="32" spans="1:3" ht="25.5" x14ac:dyDescent="0.2">
      <c r="A32" s="1" t="s">
        <v>29</v>
      </c>
      <c r="B32" s="2" t="s">
        <v>21</v>
      </c>
      <c r="C32" s="6">
        <v>184764</v>
      </c>
    </row>
    <row r="33" spans="1:3" ht="38.25" x14ac:dyDescent="0.2">
      <c r="A33" s="1" t="s">
        <v>180</v>
      </c>
      <c r="B33" s="2" t="s">
        <v>181</v>
      </c>
      <c r="C33" s="18">
        <f>3707-1122</f>
        <v>2585</v>
      </c>
    </row>
    <row r="34" spans="1:3" s="3" customFormat="1" x14ac:dyDescent="0.2">
      <c r="A34" s="9" t="s">
        <v>113</v>
      </c>
      <c r="B34" s="11" t="s">
        <v>22</v>
      </c>
      <c r="C34" s="10">
        <f>SUM(C35:C36)</f>
        <v>1249907</v>
      </c>
    </row>
    <row r="35" spans="1:3" ht="38.25" x14ac:dyDescent="0.2">
      <c r="A35" s="1" t="s">
        <v>33</v>
      </c>
      <c r="B35" s="2" t="s">
        <v>30</v>
      </c>
      <c r="C35" s="18">
        <f>335973+40108</f>
        <v>376081</v>
      </c>
    </row>
    <row r="36" spans="1:3" x14ac:dyDescent="0.2">
      <c r="A36" s="9" t="s">
        <v>177</v>
      </c>
      <c r="B36" s="11" t="s">
        <v>122</v>
      </c>
      <c r="C36" s="10">
        <f>C37+C38</f>
        <v>873826</v>
      </c>
    </row>
    <row r="37" spans="1:3" ht="25.5" x14ac:dyDescent="0.2">
      <c r="A37" s="1" t="s">
        <v>34</v>
      </c>
      <c r="B37" s="2" t="s">
        <v>31</v>
      </c>
      <c r="C37" s="18">
        <f>339810+60190+88074</f>
        <v>488074</v>
      </c>
    </row>
    <row r="38" spans="1:3" ht="25.5" x14ac:dyDescent="0.2">
      <c r="A38" s="1" t="s">
        <v>35</v>
      </c>
      <c r="B38" s="2" t="s">
        <v>32</v>
      </c>
      <c r="C38" s="18">
        <f>368520-8520+8520+17232</f>
        <v>385752</v>
      </c>
    </row>
    <row r="39" spans="1:3" s="3" customFormat="1" x14ac:dyDescent="0.2">
      <c r="A39" s="9" t="s">
        <v>39</v>
      </c>
      <c r="B39" s="11" t="s">
        <v>36</v>
      </c>
      <c r="C39" s="10">
        <f>SUM(C40:C41)</f>
        <v>114419</v>
      </c>
    </row>
    <row r="40" spans="1:3" ht="38.25" x14ac:dyDescent="0.2">
      <c r="A40" s="1" t="s">
        <v>40</v>
      </c>
      <c r="B40" s="2" t="s">
        <v>114</v>
      </c>
      <c r="C40" s="18">
        <f>41708+48178+24388</f>
        <v>114274</v>
      </c>
    </row>
    <row r="41" spans="1:3" ht="25.5" x14ac:dyDescent="0.2">
      <c r="A41" s="1" t="s">
        <v>41</v>
      </c>
      <c r="B41" s="2" t="s">
        <v>37</v>
      </c>
      <c r="C41" s="18">
        <f>125+20</f>
        <v>145</v>
      </c>
    </row>
    <row r="42" spans="1:3" s="3" customFormat="1" x14ac:dyDescent="0.2">
      <c r="A42" s="9"/>
      <c r="B42" s="11" t="s">
        <v>38</v>
      </c>
      <c r="C42" s="10">
        <f>C18+C21+C26+C34+C39</f>
        <v>7817934</v>
      </c>
    </row>
    <row r="43" spans="1:3" s="3" customFormat="1" ht="25.5" x14ac:dyDescent="0.2">
      <c r="A43" s="9" t="s">
        <v>47</v>
      </c>
      <c r="B43" s="11" t="s">
        <v>42</v>
      </c>
      <c r="C43" s="10">
        <f>C44+C45+C51+C53</f>
        <v>333725</v>
      </c>
    </row>
    <row r="44" spans="1:3" s="3" customFormat="1" ht="42.6" customHeight="1" x14ac:dyDescent="0.2">
      <c r="A44" s="9" t="s">
        <v>48</v>
      </c>
      <c r="B44" s="11" t="s">
        <v>43</v>
      </c>
      <c r="C44" s="19">
        <f>1000+4128</f>
        <v>5128</v>
      </c>
    </row>
    <row r="45" spans="1:3" s="3" customFormat="1" ht="75" customHeight="1" x14ac:dyDescent="0.2">
      <c r="A45" s="9" t="s">
        <v>49</v>
      </c>
      <c r="B45" s="11" t="s">
        <v>44</v>
      </c>
      <c r="C45" s="10">
        <f>C46+C49+C47+C50+C48</f>
        <v>268770</v>
      </c>
    </row>
    <row r="46" spans="1:3" ht="63.75" x14ac:dyDescent="0.2">
      <c r="A46" s="1" t="s">
        <v>50</v>
      </c>
      <c r="B46" s="2" t="s">
        <v>45</v>
      </c>
      <c r="C46" s="6">
        <v>210039</v>
      </c>
    </row>
    <row r="47" spans="1:3" ht="63.75" x14ac:dyDescent="0.2">
      <c r="A47" s="1" t="s">
        <v>115</v>
      </c>
      <c r="B47" s="2" t="s">
        <v>160</v>
      </c>
      <c r="C47" s="6">
        <v>41693</v>
      </c>
    </row>
    <row r="48" spans="1:3" ht="51" x14ac:dyDescent="0.2">
      <c r="A48" s="1" t="s">
        <v>201</v>
      </c>
      <c r="B48" s="2" t="s">
        <v>202</v>
      </c>
      <c r="C48" s="18">
        <v>69</v>
      </c>
    </row>
    <row r="49" spans="1:3" ht="25.5" x14ac:dyDescent="0.2">
      <c r="A49" s="1" t="s">
        <v>51</v>
      </c>
      <c r="B49" s="2" t="s">
        <v>46</v>
      </c>
      <c r="C49" s="6">
        <v>16639</v>
      </c>
    </row>
    <row r="50" spans="1:3" ht="89.25" x14ac:dyDescent="0.2">
      <c r="A50" s="1" t="s">
        <v>116</v>
      </c>
      <c r="B50" s="2" t="s">
        <v>117</v>
      </c>
      <c r="C50" s="18">
        <f>200+130</f>
        <v>330</v>
      </c>
    </row>
    <row r="51" spans="1:3" s="3" customFormat="1" ht="25.5" x14ac:dyDescent="0.2">
      <c r="A51" s="9" t="s">
        <v>55</v>
      </c>
      <c r="B51" s="11" t="s">
        <v>52</v>
      </c>
      <c r="C51" s="10">
        <f>C52</f>
        <v>335</v>
      </c>
    </row>
    <row r="52" spans="1:3" ht="38.25" x14ac:dyDescent="0.2">
      <c r="A52" s="1" t="s">
        <v>56</v>
      </c>
      <c r="B52" s="2" t="s">
        <v>53</v>
      </c>
      <c r="C52" s="6">
        <v>335</v>
      </c>
    </row>
    <row r="53" spans="1:3" s="3" customFormat="1" ht="69" customHeight="1" x14ac:dyDescent="0.2">
      <c r="A53" s="9" t="s">
        <v>57</v>
      </c>
      <c r="B53" s="11" t="s">
        <v>58</v>
      </c>
      <c r="C53" s="10">
        <f>C54+C58</f>
        <v>59492</v>
      </c>
    </row>
    <row r="54" spans="1:3" ht="63.75" x14ac:dyDescent="0.2">
      <c r="A54" s="1" t="s">
        <v>59</v>
      </c>
      <c r="B54" s="2" t="s">
        <v>60</v>
      </c>
      <c r="C54" s="6">
        <f>C55+C56+C57</f>
        <v>48000</v>
      </c>
    </row>
    <row r="55" spans="1:3" s="5" customFormat="1" x14ac:dyDescent="0.2">
      <c r="A55" s="12" t="s">
        <v>59</v>
      </c>
      <c r="B55" s="13" t="s">
        <v>112</v>
      </c>
      <c r="C55" s="6">
        <f>35000+10000</f>
        <v>45000</v>
      </c>
    </row>
    <row r="56" spans="1:3" s="5" customFormat="1" x14ac:dyDescent="0.2">
      <c r="A56" s="12" t="s">
        <v>59</v>
      </c>
      <c r="B56" s="13" t="s">
        <v>123</v>
      </c>
      <c r="C56" s="6">
        <v>3000</v>
      </c>
    </row>
    <row r="57" spans="1:3" s="5" customFormat="1" hidden="1" x14ac:dyDescent="0.2">
      <c r="A57" s="12" t="s">
        <v>59</v>
      </c>
      <c r="B57" s="13" t="s">
        <v>155</v>
      </c>
      <c r="C57" s="6"/>
    </row>
    <row r="58" spans="1:3" s="5" customFormat="1" ht="76.5" x14ac:dyDescent="0.2">
      <c r="A58" s="1" t="s">
        <v>129</v>
      </c>
      <c r="B58" s="2" t="s">
        <v>130</v>
      </c>
      <c r="C58" s="6">
        <f>C59+C60</f>
        <v>11492</v>
      </c>
    </row>
    <row r="59" spans="1:3" s="5" customFormat="1" ht="25.5" x14ac:dyDescent="0.2">
      <c r="A59" s="12" t="s">
        <v>129</v>
      </c>
      <c r="B59" s="13" t="s">
        <v>131</v>
      </c>
      <c r="C59" s="18">
        <f>4700+8+284</f>
        <v>4992</v>
      </c>
    </row>
    <row r="60" spans="1:3" s="5" customFormat="1" x14ac:dyDescent="0.2">
      <c r="A60" s="12" t="s">
        <v>129</v>
      </c>
      <c r="B60" s="13" t="s">
        <v>61</v>
      </c>
      <c r="C60" s="6">
        <v>6500</v>
      </c>
    </row>
    <row r="61" spans="1:3" s="3" customFormat="1" x14ac:dyDescent="0.2">
      <c r="A61" s="9" t="s">
        <v>63</v>
      </c>
      <c r="B61" s="11" t="s">
        <v>62</v>
      </c>
      <c r="C61" s="10">
        <f>C62</f>
        <v>3550</v>
      </c>
    </row>
    <row r="62" spans="1:3" x14ac:dyDescent="0.2">
      <c r="A62" s="1" t="s">
        <v>65</v>
      </c>
      <c r="B62" s="2" t="s">
        <v>64</v>
      </c>
      <c r="C62" s="10">
        <f>SUM(C63:C65)</f>
        <v>3550</v>
      </c>
    </row>
    <row r="63" spans="1:3" ht="25.5" x14ac:dyDescent="0.2">
      <c r="A63" s="1" t="s">
        <v>67</v>
      </c>
      <c r="B63" s="2" t="s">
        <v>66</v>
      </c>
      <c r="C63" s="18">
        <f>1300-490</f>
        <v>810</v>
      </c>
    </row>
    <row r="64" spans="1:3" x14ac:dyDescent="0.2">
      <c r="A64" s="1" t="s">
        <v>68</v>
      </c>
      <c r="B64" s="2" t="s">
        <v>69</v>
      </c>
      <c r="C64" s="18">
        <f>765+1490</f>
        <v>2255</v>
      </c>
    </row>
    <row r="65" spans="1:3" x14ac:dyDescent="0.2">
      <c r="A65" s="1" t="s">
        <v>70</v>
      </c>
      <c r="B65" s="2" t="s">
        <v>71</v>
      </c>
      <c r="C65" s="6">
        <v>485</v>
      </c>
    </row>
    <row r="66" spans="1:3" ht="25.5" x14ac:dyDescent="0.2">
      <c r="A66" s="9" t="s">
        <v>118</v>
      </c>
      <c r="B66" s="11" t="s">
        <v>120</v>
      </c>
      <c r="C66" s="10">
        <f>C69+C68+C67</f>
        <v>19013</v>
      </c>
    </row>
    <row r="67" spans="1:3" ht="38.25" hidden="1" x14ac:dyDescent="0.2">
      <c r="A67" s="1" t="s">
        <v>185</v>
      </c>
      <c r="B67" s="2" t="s">
        <v>186</v>
      </c>
      <c r="C67" s="6"/>
    </row>
    <row r="68" spans="1:3" ht="25.5" x14ac:dyDescent="0.2">
      <c r="A68" s="1" t="s">
        <v>125</v>
      </c>
      <c r="B68" s="2" t="s">
        <v>126</v>
      </c>
      <c r="C68" s="18">
        <f>8000+4861</f>
        <v>12861</v>
      </c>
    </row>
    <row r="69" spans="1:3" x14ac:dyDescent="0.2">
      <c r="A69" s="1" t="s">
        <v>119</v>
      </c>
      <c r="B69" s="2" t="s">
        <v>121</v>
      </c>
      <c r="C69" s="18">
        <f>3824+2328</f>
        <v>6152</v>
      </c>
    </row>
    <row r="70" spans="1:3" s="3" customFormat="1" x14ac:dyDescent="0.2">
      <c r="A70" s="9" t="s">
        <v>72</v>
      </c>
      <c r="B70" s="11" t="s">
        <v>73</v>
      </c>
      <c r="C70" s="10">
        <f>SUM(C71:C76)</f>
        <v>255478</v>
      </c>
    </row>
    <row r="71" spans="1:3" ht="25.5" x14ac:dyDescent="0.2">
      <c r="A71" s="1" t="s">
        <v>156</v>
      </c>
      <c r="B71" s="2" t="s">
        <v>157</v>
      </c>
      <c r="C71" s="6">
        <f>10983+3340</f>
        <v>14323</v>
      </c>
    </row>
    <row r="72" spans="1:3" ht="76.5" x14ac:dyDescent="0.2">
      <c r="A72" s="1" t="s">
        <v>75</v>
      </c>
      <c r="B72" s="2" t="s">
        <v>74</v>
      </c>
      <c r="C72" s="6">
        <v>20000</v>
      </c>
    </row>
    <row r="73" spans="1:3" ht="38.25" x14ac:dyDescent="0.2">
      <c r="A73" s="1" t="s">
        <v>76</v>
      </c>
      <c r="B73" s="2" t="s">
        <v>77</v>
      </c>
      <c r="C73" s="18">
        <f>20000+5000+11320</f>
        <v>36320</v>
      </c>
    </row>
    <row r="74" spans="1:3" ht="38.25" x14ac:dyDescent="0.2">
      <c r="A74" s="1" t="s">
        <v>158</v>
      </c>
      <c r="B74" s="2" t="s">
        <v>159</v>
      </c>
      <c r="C74" s="18">
        <f>2584+814</f>
        <v>3398</v>
      </c>
    </row>
    <row r="75" spans="1:3" ht="63.75" x14ac:dyDescent="0.2">
      <c r="A75" s="1" t="s">
        <v>127</v>
      </c>
      <c r="B75" s="2" t="s">
        <v>128</v>
      </c>
      <c r="C75" s="18">
        <f>50000+70000+59000</f>
        <v>179000</v>
      </c>
    </row>
    <row r="76" spans="1:3" ht="51" x14ac:dyDescent="0.2">
      <c r="A76" s="1" t="s">
        <v>203</v>
      </c>
      <c r="B76" s="2" t="s">
        <v>204</v>
      </c>
      <c r="C76" s="6">
        <v>2437</v>
      </c>
    </row>
    <row r="77" spans="1:3" s="3" customFormat="1" x14ac:dyDescent="0.2">
      <c r="A77" s="9" t="s">
        <v>79</v>
      </c>
      <c r="B77" s="11" t="s">
        <v>78</v>
      </c>
      <c r="C77" s="10">
        <f>C82+C78+C80+C79+C81</f>
        <v>11844</v>
      </c>
    </row>
    <row r="78" spans="1:3" s="3" customFormat="1" ht="25.5" x14ac:dyDescent="0.2">
      <c r="A78" s="1" t="s">
        <v>173</v>
      </c>
      <c r="B78" s="2" t="s">
        <v>176</v>
      </c>
      <c r="C78" s="18">
        <f>3594+1272-301</f>
        <v>4565</v>
      </c>
    </row>
    <row r="79" spans="1:3" s="3" customFormat="1" ht="38.25" x14ac:dyDescent="0.2">
      <c r="A79" s="1" t="s">
        <v>187</v>
      </c>
      <c r="B79" s="2" t="s">
        <v>188</v>
      </c>
      <c r="C79" s="6">
        <v>1000</v>
      </c>
    </row>
    <row r="80" spans="1:3" s="3" customFormat="1" ht="89.25" x14ac:dyDescent="0.2">
      <c r="A80" s="1" t="s">
        <v>174</v>
      </c>
      <c r="B80" s="2" t="s">
        <v>175</v>
      </c>
      <c r="C80" s="18">
        <f>2000+1169+1456</f>
        <v>4625</v>
      </c>
    </row>
    <row r="81" spans="1:3" s="3" customFormat="1" x14ac:dyDescent="0.2">
      <c r="A81" s="1" t="s">
        <v>207</v>
      </c>
      <c r="B81" s="2" t="s">
        <v>208</v>
      </c>
      <c r="C81" s="18">
        <f>232+133</f>
        <v>365</v>
      </c>
    </row>
    <row r="82" spans="1:3" ht="13.35" customHeight="1" x14ac:dyDescent="0.2">
      <c r="A82" s="1" t="s">
        <v>284</v>
      </c>
      <c r="B82" s="2" t="s">
        <v>285</v>
      </c>
      <c r="C82" s="18">
        <f>3000-2012+301</f>
        <v>1289</v>
      </c>
    </row>
    <row r="83" spans="1:3" s="3" customFormat="1" x14ac:dyDescent="0.2">
      <c r="A83" s="9" t="s">
        <v>81</v>
      </c>
      <c r="B83" s="11" t="s">
        <v>80</v>
      </c>
      <c r="C83" s="10">
        <f>C84</f>
        <v>102424</v>
      </c>
    </row>
    <row r="84" spans="1:3" x14ac:dyDescent="0.2">
      <c r="A84" s="1" t="s">
        <v>82</v>
      </c>
      <c r="B84" s="2" t="s">
        <v>83</v>
      </c>
      <c r="C84" s="18">
        <f>101218+657+549</f>
        <v>102424</v>
      </c>
    </row>
    <row r="85" spans="1:3" s="3" customFormat="1" x14ac:dyDescent="0.2">
      <c r="A85" s="9"/>
      <c r="B85" s="11" t="s">
        <v>84</v>
      </c>
      <c r="C85" s="10">
        <f>C43+C61+C70+C77+C83+C66</f>
        <v>726034</v>
      </c>
    </row>
    <row r="86" spans="1:3" s="3" customFormat="1" x14ac:dyDescent="0.2">
      <c r="A86" s="9" t="s">
        <v>86</v>
      </c>
      <c r="B86" s="11" t="s">
        <v>85</v>
      </c>
      <c r="C86" s="10">
        <f>C87+C165</f>
        <v>8558045</v>
      </c>
    </row>
    <row r="87" spans="1:3" s="3" customFormat="1" ht="25.5" x14ac:dyDescent="0.2">
      <c r="A87" s="9" t="s">
        <v>87</v>
      </c>
      <c r="B87" s="11" t="s">
        <v>88</v>
      </c>
      <c r="C87" s="10">
        <f>C88+C92+C132+C149</f>
        <v>8558045</v>
      </c>
    </row>
    <row r="88" spans="1:3" s="3" customFormat="1" hidden="1" x14ac:dyDescent="0.2">
      <c r="A88" s="9" t="s">
        <v>89</v>
      </c>
      <c r="B88" s="11" t="s">
        <v>108</v>
      </c>
      <c r="C88" s="10">
        <f>C89+C91+C90</f>
        <v>0</v>
      </c>
    </row>
    <row r="89" spans="1:3" ht="25.5" hidden="1" x14ac:dyDescent="0.2">
      <c r="A89" s="1" t="s">
        <v>90</v>
      </c>
      <c r="B89" s="2" t="s">
        <v>124</v>
      </c>
      <c r="C89" s="6"/>
    </row>
    <row r="90" spans="1:3" ht="25.5" hidden="1" x14ac:dyDescent="0.2">
      <c r="A90" s="1" t="s">
        <v>153</v>
      </c>
      <c r="B90" s="2" t="s">
        <v>154</v>
      </c>
      <c r="C90" s="6"/>
    </row>
    <row r="91" spans="1:3" ht="51" hidden="1" x14ac:dyDescent="0.2">
      <c r="A91" s="1" t="s">
        <v>214</v>
      </c>
      <c r="B91" s="2" t="s">
        <v>213</v>
      </c>
      <c r="C91" s="6"/>
    </row>
    <row r="92" spans="1:3" s="3" customFormat="1" ht="25.5" x14ac:dyDescent="0.2">
      <c r="A92" s="9" t="s">
        <v>91</v>
      </c>
      <c r="B92" s="11" t="s">
        <v>109</v>
      </c>
      <c r="C92" s="10">
        <f>SUM(C93:C131)</f>
        <v>4374745</v>
      </c>
    </row>
    <row r="93" spans="1:3" ht="76.5" x14ac:dyDescent="0.2">
      <c r="A93" s="1" t="s">
        <v>132</v>
      </c>
      <c r="B93" s="2" t="s">
        <v>288</v>
      </c>
      <c r="C93" s="6">
        <f>119723-1482</f>
        <v>118241</v>
      </c>
    </row>
    <row r="94" spans="1:3" ht="38.25" x14ac:dyDescent="0.2">
      <c r="A94" s="1" t="s">
        <v>216</v>
      </c>
      <c r="B94" s="2" t="s">
        <v>162</v>
      </c>
      <c r="C94" s="6">
        <v>120852</v>
      </c>
    </row>
    <row r="95" spans="1:3" ht="25.5" x14ac:dyDescent="0.2">
      <c r="A95" s="1" t="s">
        <v>151</v>
      </c>
      <c r="B95" s="2" t="s">
        <v>152</v>
      </c>
      <c r="C95" s="6">
        <f>37243+43</f>
        <v>37286</v>
      </c>
    </row>
    <row r="96" spans="1:3" ht="38.25" x14ac:dyDescent="0.2">
      <c r="A96" s="1" t="s">
        <v>163</v>
      </c>
      <c r="B96" s="2" t="s">
        <v>189</v>
      </c>
      <c r="C96" s="6">
        <f>780+21</f>
        <v>801</v>
      </c>
    </row>
    <row r="97" spans="1:3" ht="51" x14ac:dyDescent="0.2">
      <c r="A97" s="1" t="s">
        <v>163</v>
      </c>
      <c r="B97" s="2" t="s">
        <v>248</v>
      </c>
      <c r="C97" s="6">
        <v>4940</v>
      </c>
    </row>
    <row r="98" spans="1:3" ht="25.5" x14ac:dyDescent="0.2">
      <c r="A98" s="1" t="s">
        <v>273</v>
      </c>
      <c r="B98" s="2" t="s">
        <v>217</v>
      </c>
      <c r="C98" s="6">
        <f>177775-11087</f>
        <v>166688</v>
      </c>
    </row>
    <row r="99" spans="1:3" ht="38.25" x14ac:dyDescent="0.2">
      <c r="A99" s="1" t="s">
        <v>286</v>
      </c>
      <c r="B99" s="2" t="s">
        <v>287</v>
      </c>
      <c r="C99" s="6">
        <f>246878+72645</f>
        <v>319523</v>
      </c>
    </row>
    <row r="100" spans="1:3" ht="38.25" x14ac:dyDescent="0.2">
      <c r="A100" s="1" t="s">
        <v>274</v>
      </c>
      <c r="B100" s="2" t="s">
        <v>275</v>
      </c>
      <c r="C100" s="6">
        <f>11087+29592</f>
        <v>40679</v>
      </c>
    </row>
    <row r="101" spans="1:3" ht="25.5" x14ac:dyDescent="0.2">
      <c r="A101" s="1" t="s">
        <v>249</v>
      </c>
      <c r="B101" s="2" t="s">
        <v>250</v>
      </c>
      <c r="C101" s="6">
        <v>3942</v>
      </c>
    </row>
    <row r="102" spans="1:3" ht="51" x14ac:dyDescent="0.2">
      <c r="A102" s="1" t="s">
        <v>252</v>
      </c>
      <c r="B102" s="2" t="s">
        <v>251</v>
      </c>
      <c r="C102" s="6">
        <v>127</v>
      </c>
    </row>
    <row r="103" spans="1:3" x14ac:dyDescent="0.2">
      <c r="A103" s="1" t="s">
        <v>294</v>
      </c>
      <c r="B103" s="2" t="s">
        <v>295</v>
      </c>
      <c r="C103" s="6">
        <v>3585</v>
      </c>
    </row>
    <row r="104" spans="1:3" x14ac:dyDescent="0.2">
      <c r="A104" s="1" t="s">
        <v>194</v>
      </c>
      <c r="B104" s="2" t="s">
        <v>218</v>
      </c>
      <c r="C104" s="6">
        <f>143305+32168</f>
        <v>175473</v>
      </c>
    </row>
    <row r="105" spans="1:3" ht="25.5" x14ac:dyDescent="0.2">
      <c r="A105" s="1" t="s">
        <v>253</v>
      </c>
      <c r="B105" s="2" t="s">
        <v>254</v>
      </c>
      <c r="C105" s="6">
        <f>71546+30546</f>
        <v>102092</v>
      </c>
    </row>
    <row r="106" spans="1:3" ht="38.25" x14ac:dyDescent="0.2">
      <c r="A106" s="1" t="s">
        <v>134</v>
      </c>
      <c r="B106" s="2" t="s">
        <v>133</v>
      </c>
      <c r="C106" s="6">
        <f>129983+105162</f>
        <v>235145</v>
      </c>
    </row>
    <row r="107" spans="1:3" ht="25.5" x14ac:dyDescent="0.2">
      <c r="A107" s="1" t="s">
        <v>219</v>
      </c>
      <c r="B107" s="2" t="s">
        <v>220</v>
      </c>
      <c r="C107" s="6">
        <f>23750-23750</f>
        <v>0</v>
      </c>
    </row>
    <row r="108" spans="1:3" x14ac:dyDescent="0.2">
      <c r="A108" s="1" t="s">
        <v>136</v>
      </c>
      <c r="B108" s="2" t="s">
        <v>135</v>
      </c>
      <c r="C108" s="6">
        <v>9469</v>
      </c>
    </row>
    <row r="109" spans="1:3" ht="89.25" x14ac:dyDescent="0.2">
      <c r="A109" s="1" t="s">
        <v>137</v>
      </c>
      <c r="B109" s="2" t="s">
        <v>182</v>
      </c>
      <c r="C109" s="6">
        <f>29162-951</f>
        <v>28211</v>
      </c>
    </row>
    <row r="110" spans="1:3" ht="25.5" x14ac:dyDescent="0.2">
      <c r="A110" s="1" t="s">
        <v>255</v>
      </c>
      <c r="B110" s="2" t="s">
        <v>256</v>
      </c>
      <c r="C110" s="6">
        <f>13688+7197</f>
        <v>20885</v>
      </c>
    </row>
    <row r="111" spans="1:3" x14ac:dyDescent="0.2">
      <c r="A111" s="1" t="s">
        <v>211</v>
      </c>
      <c r="B111" s="2" t="s">
        <v>212</v>
      </c>
      <c r="C111" s="6">
        <f>6709+2617</f>
        <v>9326</v>
      </c>
    </row>
    <row r="112" spans="1:3" ht="38.25" x14ac:dyDescent="0.2">
      <c r="A112" s="1" t="s">
        <v>257</v>
      </c>
      <c r="B112" s="2" t="s">
        <v>259</v>
      </c>
      <c r="C112" s="6">
        <f>51172+15950</f>
        <v>67122</v>
      </c>
    </row>
    <row r="113" spans="1:3" ht="38.25" x14ac:dyDescent="0.2">
      <c r="A113" s="1" t="s">
        <v>258</v>
      </c>
      <c r="B113" s="2" t="s">
        <v>260</v>
      </c>
      <c r="C113" s="6">
        <f>8400+831</f>
        <v>9231</v>
      </c>
    </row>
    <row r="114" spans="1:3" ht="38.25" x14ac:dyDescent="0.2">
      <c r="A114" s="1" t="s">
        <v>296</v>
      </c>
      <c r="B114" s="2" t="s">
        <v>297</v>
      </c>
      <c r="C114" s="6">
        <v>14075</v>
      </c>
    </row>
    <row r="115" spans="1:3" x14ac:dyDescent="0.2">
      <c r="A115" s="1" t="s">
        <v>221</v>
      </c>
      <c r="B115" s="2" t="s">
        <v>222</v>
      </c>
      <c r="C115" s="6">
        <v>10000</v>
      </c>
    </row>
    <row r="116" spans="1:3" ht="38.25" x14ac:dyDescent="0.2">
      <c r="A116" s="1" t="s">
        <v>290</v>
      </c>
      <c r="B116" s="2" t="s">
        <v>289</v>
      </c>
      <c r="C116" s="6">
        <v>19788</v>
      </c>
    </row>
    <row r="117" spans="1:3" x14ac:dyDescent="0.2">
      <c r="A117" s="1" t="s">
        <v>164</v>
      </c>
      <c r="B117" s="2" t="s">
        <v>165</v>
      </c>
      <c r="C117" s="6">
        <f>151003-2140-22561-26121</f>
        <v>100181</v>
      </c>
    </row>
    <row r="118" spans="1:3" ht="25.5" x14ac:dyDescent="0.2">
      <c r="A118" s="1" t="s">
        <v>166</v>
      </c>
      <c r="B118" s="2" t="s">
        <v>167</v>
      </c>
      <c r="C118" s="6">
        <f>47483+206990+24688+114503</f>
        <v>393664</v>
      </c>
    </row>
    <row r="119" spans="1:3" ht="38.25" x14ac:dyDescent="0.2">
      <c r="A119" s="1" t="s">
        <v>261</v>
      </c>
      <c r="B119" s="2" t="s">
        <v>262</v>
      </c>
      <c r="C119" s="6">
        <f>39418-2247</f>
        <v>37171</v>
      </c>
    </row>
    <row r="120" spans="1:3" ht="51" x14ac:dyDescent="0.2">
      <c r="A120" s="1" t="s">
        <v>223</v>
      </c>
      <c r="B120" s="2" t="s">
        <v>224</v>
      </c>
      <c r="C120" s="6">
        <v>7455</v>
      </c>
    </row>
    <row r="121" spans="1:3" x14ac:dyDescent="0.2">
      <c r="A121" s="1" t="s">
        <v>225</v>
      </c>
      <c r="B121" s="2" t="s">
        <v>226</v>
      </c>
      <c r="C121" s="6">
        <f>194469-191876+954717</f>
        <v>957310</v>
      </c>
    </row>
    <row r="122" spans="1:3" x14ac:dyDescent="0.2">
      <c r="A122" s="1" t="s">
        <v>190</v>
      </c>
      <c r="B122" s="2" t="s">
        <v>191</v>
      </c>
      <c r="C122" s="6">
        <f>61039+8219</f>
        <v>69258</v>
      </c>
    </row>
    <row r="123" spans="1:3" ht="25.5" x14ac:dyDescent="0.2">
      <c r="A123" s="1" t="s">
        <v>276</v>
      </c>
      <c r="B123" s="2" t="s">
        <v>277</v>
      </c>
      <c r="C123" s="6">
        <f>48312-5203</f>
        <v>43109</v>
      </c>
    </row>
    <row r="124" spans="1:3" ht="25.5" x14ac:dyDescent="0.2">
      <c r="A124" s="1" t="s">
        <v>227</v>
      </c>
      <c r="B124" s="2" t="s">
        <v>234</v>
      </c>
      <c r="C124" s="6">
        <f>471238+1332-30648-7799</f>
        <v>434123</v>
      </c>
    </row>
    <row r="125" spans="1:3" ht="25.5" x14ac:dyDescent="0.2">
      <c r="A125" s="1" t="s">
        <v>228</v>
      </c>
      <c r="B125" s="2" t="s">
        <v>235</v>
      </c>
      <c r="C125" s="6">
        <v>45699</v>
      </c>
    </row>
    <row r="126" spans="1:3" ht="25.5" x14ac:dyDescent="0.2">
      <c r="A126" s="1" t="s">
        <v>229</v>
      </c>
      <c r="B126" s="2" t="s">
        <v>236</v>
      </c>
      <c r="C126" s="6">
        <f>472082+18800+550</f>
        <v>491432</v>
      </c>
    </row>
    <row r="127" spans="1:3" ht="25.5" x14ac:dyDescent="0.2">
      <c r="A127" s="1" t="s">
        <v>230</v>
      </c>
      <c r="B127" s="2" t="s">
        <v>209</v>
      </c>
      <c r="C127" s="6">
        <v>20495</v>
      </c>
    </row>
    <row r="128" spans="1:3" ht="25.5" x14ac:dyDescent="0.2">
      <c r="A128" s="1" t="s">
        <v>291</v>
      </c>
      <c r="B128" s="2" t="s">
        <v>292</v>
      </c>
      <c r="C128" s="6">
        <v>2301</v>
      </c>
    </row>
    <row r="129" spans="1:3" ht="25.5" x14ac:dyDescent="0.2">
      <c r="A129" s="1" t="s">
        <v>231</v>
      </c>
      <c r="B129" s="2" t="s">
        <v>205</v>
      </c>
      <c r="C129" s="6">
        <v>13330</v>
      </c>
    </row>
    <row r="130" spans="1:3" ht="25.5" x14ac:dyDescent="0.2">
      <c r="A130" s="1" t="s">
        <v>232</v>
      </c>
      <c r="B130" s="2" t="s">
        <v>210</v>
      </c>
      <c r="C130" s="6">
        <f>184402+543+2506</f>
        <v>187451</v>
      </c>
    </row>
    <row r="131" spans="1:3" ht="25.5" x14ac:dyDescent="0.2">
      <c r="A131" s="1" t="s">
        <v>233</v>
      </c>
      <c r="B131" s="2" t="s">
        <v>237</v>
      </c>
      <c r="C131" s="6">
        <f>40220+14065</f>
        <v>54285</v>
      </c>
    </row>
    <row r="132" spans="1:3" s="3" customFormat="1" ht="25.5" x14ac:dyDescent="0.2">
      <c r="A132" s="9" t="s">
        <v>92</v>
      </c>
      <c r="B132" s="11" t="s">
        <v>110</v>
      </c>
      <c r="C132" s="10">
        <f>SUM(C133:C148)</f>
        <v>3429758</v>
      </c>
    </row>
    <row r="133" spans="1:3" ht="25.5" hidden="1" x14ac:dyDescent="0.2">
      <c r="A133" s="1" t="s">
        <v>140</v>
      </c>
      <c r="B133" s="2" t="s">
        <v>138</v>
      </c>
      <c r="C133" s="6"/>
    </row>
    <row r="134" spans="1:3" ht="25.5" hidden="1" x14ac:dyDescent="0.2">
      <c r="A134" s="1" t="s">
        <v>141</v>
      </c>
      <c r="B134" s="2" t="s">
        <v>139</v>
      </c>
      <c r="C134" s="6"/>
    </row>
    <row r="135" spans="1:3" ht="51" x14ac:dyDescent="0.2">
      <c r="A135" s="1" t="s">
        <v>142</v>
      </c>
      <c r="B135" s="2" t="s">
        <v>168</v>
      </c>
      <c r="C135" s="6">
        <v>12858</v>
      </c>
    </row>
    <row r="136" spans="1:3" ht="38.25" x14ac:dyDescent="0.2">
      <c r="A136" s="1" t="s">
        <v>143</v>
      </c>
      <c r="B136" s="2" t="s">
        <v>169</v>
      </c>
      <c r="C136" s="6">
        <v>8906</v>
      </c>
    </row>
    <row r="137" spans="1:3" ht="76.5" x14ac:dyDescent="0.2">
      <c r="A137" s="1" t="s">
        <v>170</v>
      </c>
      <c r="B137" s="2" t="s">
        <v>184</v>
      </c>
      <c r="C137" s="6">
        <v>1012</v>
      </c>
    </row>
    <row r="138" spans="1:3" ht="38.25" x14ac:dyDescent="0.2">
      <c r="A138" s="1" t="s">
        <v>146</v>
      </c>
      <c r="B138" s="2" t="s">
        <v>183</v>
      </c>
      <c r="C138" s="6">
        <v>56</v>
      </c>
    </row>
    <row r="139" spans="1:3" ht="38.25" x14ac:dyDescent="0.2">
      <c r="A139" s="1" t="s">
        <v>147</v>
      </c>
      <c r="B139" s="2" t="s">
        <v>144</v>
      </c>
      <c r="C139" s="6">
        <v>1311</v>
      </c>
    </row>
    <row r="140" spans="1:3" ht="51" x14ac:dyDescent="0.2">
      <c r="A140" s="1" t="s">
        <v>148</v>
      </c>
      <c r="B140" s="2" t="s">
        <v>145</v>
      </c>
      <c r="C140" s="6">
        <v>2767</v>
      </c>
    </row>
    <row r="141" spans="1:3" ht="51" x14ac:dyDescent="0.2">
      <c r="A141" s="1" t="s">
        <v>192</v>
      </c>
      <c r="B141" s="2" t="s">
        <v>193</v>
      </c>
      <c r="C141" s="6">
        <v>31379</v>
      </c>
    </row>
    <row r="142" spans="1:3" ht="51" x14ac:dyDescent="0.2">
      <c r="A142" s="1" t="s">
        <v>200</v>
      </c>
      <c r="B142" s="2" t="s">
        <v>150</v>
      </c>
      <c r="C142" s="6">
        <v>47903</v>
      </c>
    </row>
    <row r="143" spans="1:3" ht="38.25" x14ac:dyDescent="0.2">
      <c r="A143" s="1" t="s">
        <v>149</v>
      </c>
      <c r="B143" s="2" t="s">
        <v>161</v>
      </c>
      <c r="C143" s="6">
        <v>5</v>
      </c>
    </row>
    <row r="144" spans="1:3" ht="140.25" x14ac:dyDescent="0.2">
      <c r="A144" s="1" t="s">
        <v>171</v>
      </c>
      <c r="B144" s="2" t="s">
        <v>298</v>
      </c>
      <c r="C144" s="6">
        <f>2831300+67563+228705</f>
        <v>3127568</v>
      </c>
    </row>
    <row r="145" spans="1:3" ht="127.5" x14ac:dyDescent="0.2">
      <c r="A145" s="1" t="s">
        <v>172</v>
      </c>
      <c r="B145" s="2" t="s">
        <v>299</v>
      </c>
      <c r="C145" s="6">
        <f>151694+3166+16150</f>
        <v>171010</v>
      </c>
    </row>
    <row r="146" spans="1:3" ht="63.75" x14ac:dyDescent="0.2">
      <c r="A146" s="1" t="s">
        <v>195</v>
      </c>
      <c r="B146" s="2" t="s">
        <v>198</v>
      </c>
      <c r="C146" s="6">
        <v>1567</v>
      </c>
    </row>
    <row r="147" spans="1:3" ht="38.25" x14ac:dyDescent="0.2">
      <c r="A147" s="1" t="s">
        <v>196</v>
      </c>
      <c r="B147" s="2" t="s">
        <v>300</v>
      </c>
      <c r="C147" s="6">
        <v>11065</v>
      </c>
    </row>
    <row r="148" spans="1:3" ht="63.75" x14ac:dyDescent="0.2">
      <c r="A148" s="1" t="s">
        <v>197</v>
      </c>
      <c r="B148" s="2" t="s">
        <v>199</v>
      </c>
      <c r="C148" s="6">
        <f>11852+499</f>
        <v>12351</v>
      </c>
    </row>
    <row r="149" spans="1:3" s="3" customFormat="1" x14ac:dyDescent="0.2">
      <c r="A149" s="9" t="s">
        <v>93</v>
      </c>
      <c r="B149" s="11" t="s">
        <v>94</v>
      </c>
      <c r="C149" s="10">
        <f>SUM(C150:C164)</f>
        <v>753542</v>
      </c>
    </row>
    <row r="150" spans="1:3" ht="102" x14ac:dyDescent="0.2">
      <c r="A150" s="1" t="s">
        <v>293</v>
      </c>
      <c r="B150" s="2" t="s">
        <v>263</v>
      </c>
      <c r="C150" s="6">
        <f>1719+156</f>
        <v>1875</v>
      </c>
    </row>
    <row r="151" spans="1:3" ht="51" x14ac:dyDescent="0.2">
      <c r="A151" s="1" t="s">
        <v>238</v>
      </c>
      <c r="B151" s="2" t="s">
        <v>239</v>
      </c>
      <c r="C151" s="6">
        <f>5882+756</f>
        <v>6638</v>
      </c>
    </row>
    <row r="152" spans="1:3" ht="76.5" x14ac:dyDescent="0.2">
      <c r="A152" s="1" t="s">
        <v>240</v>
      </c>
      <c r="B152" s="2" t="s">
        <v>241</v>
      </c>
      <c r="C152" s="6">
        <v>126711</v>
      </c>
    </row>
    <row r="153" spans="1:3" ht="25.5" x14ac:dyDescent="0.2">
      <c r="A153" s="1" t="s">
        <v>278</v>
      </c>
      <c r="B153" s="2" t="s">
        <v>279</v>
      </c>
      <c r="C153" s="6">
        <v>91</v>
      </c>
    </row>
    <row r="154" spans="1:3" ht="63.75" x14ac:dyDescent="0.2">
      <c r="A154" s="1" t="s">
        <v>242</v>
      </c>
      <c r="B154" s="2" t="s">
        <v>243</v>
      </c>
      <c r="C154" s="6">
        <f>9724-174</f>
        <v>9550</v>
      </c>
    </row>
    <row r="155" spans="1:3" ht="38.25" x14ac:dyDescent="0.2">
      <c r="A155" s="1" t="s">
        <v>244</v>
      </c>
      <c r="B155" s="2" t="s">
        <v>301</v>
      </c>
      <c r="C155" s="6">
        <f>156121-755</f>
        <v>155366</v>
      </c>
    </row>
    <row r="156" spans="1:3" ht="63.75" x14ac:dyDescent="0.2">
      <c r="A156" s="1" t="s">
        <v>302</v>
      </c>
      <c r="B156" s="2" t="s">
        <v>303</v>
      </c>
      <c r="C156" s="6">
        <v>1253</v>
      </c>
    </row>
    <row r="157" spans="1:3" ht="38.25" x14ac:dyDescent="0.2">
      <c r="A157" s="1" t="s">
        <v>264</v>
      </c>
      <c r="B157" s="2" t="s">
        <v>265</v>
      </c>
      <c r="C157" s="6">
        <f>5702+1</f>
        <v>5703</v>
      </c>
    </row>
    <row r="158" spans="1:3" ht="25.5" x14ac:dyDescent="0.2">
      <c r="A158" s="1" t="s">
        <v>245</v>
      </c>
      <c r="B158" s="2" t="s">
        <v>246</v>
      </c>
      <c r="C158" s="6">
        <v>16500</v>
      </c>
    </row>
    <row r="159" spans="1:3" ht="51" x14ac:dyDescent="0.2">
      <c r="A159" s="1" t="s">
        <v>266</v>
      </c>
      <c r="B159" s="2" t="s">
        <v>267</v>
      </c>
      <c r="C159" s="6">
        <v>8076</v>
      </c>
    </row>
    <row r="160" spans="1:3" ht="38.25" x14ac:dyDescent="0.2">
      <c r="A160" s="1" t="s">
        <v>206</v>
      </c>
      <c r="B160" s="2" t="s">
        <v>247</v>
      </c>
      <c r="C160" s="6">
        <f>867+4321</f>
        <v>5188</v>
      </c>
    </row>
    <row r="161" spans="1:3" ht="63.75" x14ac:dyDescent="0.2">
      <c r="A161" s="1" t="s">
        <v>280</v>
      </c>
      <c r="B161" s="2" t="s">
        <v>281</v>
      </c>
      <c r="C161" s="6">
        <v>39853</v>
      </c>
    </row>
    <row r="162" spans="1:3" ht="51" x14ac:dyDescent="0.2">
      <c r="A162" s="1" t="s">
        <v>282</v>
      </c>
      <c r="B162" s="2" t="s">
        <v>283</v>
      </c>
      <c r="C162" s="6">
        <v>10676</v>
      </c>
    </row>
    <row r="163" spans="1:3" ht="25.5" x14ac:dyDescent="0.2">
      <c r="A163" s="1" t="s">
        <v>178</v>
      </c>
      <c r="B163" s="2" t="s">
        <v>179</v>
      </c>
      <c r="C163" s="6">
        <v>363439</v>
      </c>
    </row>
    <row r="164" spans="1:3" ht="38.25" x14ac:dyDescent="0.2">
      <c r="A164" s="1" t="s">
        <v>268</v>
      </c>
      <c r="B164" s="2" t="s">
        <v>269</v>
      </c>
      <c r="C164" s="6">
        <v>2623</v>
      </c>
    </row>
    <row r="165" spans="1:3" s="3" customFormat="1" hidden="1" x14ac:dyDescent="0.2">
      <c r="A165" s="9" t="s">
        <v>111</v>
      </c>
      <c r="B165" s="11" t="s">
        <v>95</v>
      </c>
      <c r="C165" s="10">
        <f>C166</f>
        <v>0</v>
      </c>
    </row>
    <row r="166" spans="1:3" hidden="1" x14ac:dyDescent="0.2">
      <c r="A166" s="1" t="s">
        <v>103</v>
      </c>
      <c r="B166" s="2" t="s">
        <v>96</v>
      </c>
      <c r="C166" s="6"/>
    </row>
    <row r="167" spans="1:3" s="3" customFormat="1" x14ac:dyDescent="0.2">
      <c r="A167" s="9"/>
      <c r="B167" s="8" t="s">
        <v>97</v>
      </c>
      <c r="C167" s="10">
        <f>C42+C85+C86</f>
        <v>17102013</v>
      </c>
    </row>
    <row r="168" spans="1:3" x14ac:dyDescent="0.2">
      <c r="A168" s="14"/>
      <c r="B168" s="15"/>
      <c r="C168" s="17" t="s">
        <v>271</v>
      </c>
    </row>
    <row r="169" spans="1:3" x14ac:dyDescent="0.2">
      <c r="A169" s="14"/>
      <c r="B169" s="15"/>
    </row>
    <row r="170" spans="1:3" x14ac:dyDescent="0.2">
      <c r="A170" s="14"/>
      <c r="B170" s="15"/>
    </row>
    <row r="171" spans="1:3" x14ac:dyDescent="0.2">
      <c r="A171" s="14"/>
      <c r="B171" s="15"/>
    </row>
    <row r="172" spans="1:3" x14ac:dyDescent="0.2">
      <c r="A172" s="14"/>
      <c r="B172" s="15"/>
    </row>
    <row r="173" spans="1:3" x14ac:dyDescent="0.2">
      <c r="A173" s="14"/>
      <c r="B173" s="15"/>
    </row>
    <row r="174" spans="1:3" x14ac:dyDescent="0.2">
      <c r="A174" s="14"/>
      <c r="B174" s="15"/>
    </row>
    <row r="175" spans="1:3" x14ac:dyDescent="0.2">
      <c r="A175" s="14"/>
      <c r="B175" s="15"/>
    </row>
    <row r="176" spans="1:3" x14ac:dyDescent="0.2">
      <c r="A176" s="14"/>
      <c r="B176" s="15"/>
    </row>
    <row r="177" spans="1:2" x14ac:dyDescent="0.2">
      <c r="A177" s="14"/>
      <c r="B177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2025-09-22T07:57:28Z</dcterms:modified>
</cp:coreProperties>
</file>