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" windowHeight="1110"/>
  </bookViews>
  <sheets>
    <sheet name="Лист1" sheetId="1" r:id="rId1"/>
  </sheets>
  <definedNames>
    <definedName name="_xlnm.Print_Titles" localSheetId="0">Лист1!$16:$16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C155" i="1"/>
  <c r="C152" i="1"/>
  <c r="C143" i="1"/>
  <c r="C142" i="1"/>
  <c r="C137" i="1"/>
  <c r="C133" i="1"/>
  <c r="C121" i="1"/>
  <c r="C118" i="1"/>
  <c r="C117" i="1"/>
  <c r="C115" i="1"/>
  <c r="C114" i="1"/>
  <c r="C113" i="1"/>
  <c r="C106" i="1"/>
  <c r="C105" i="1"/>
  <c r="C104" i="1"/>
  <c r="C103" i="1"/>
  <c r="C102" i="1"/>
  <c r="C96" i="1"/>
  <c r="C87" i="1" l="1"/>
  <c r="C85" i="1"/>
  <c r="C83" i="1"/>
  <c r="C82" i="1"/>
  <c r="C80" i="1"/>
  <c r="C81" i="1"/>
  <c r="C71" i="1"/>
  <c r="C74" i="1"/>
  <c r="C73" i="1"/>
  <c r="C72" i="1"/>
  <c r="C69" i="1"/>
  <c r="C66" i="1"/>
  <c r="C65" i="1"/>
  <c r="C64" i="1"/>
  <c r="C42" i="1"/>
  <c r="C38" i="1"/>
  <c r="C34" i="1"/>
  <c r="C30" i="1"/>
  <c r="C29" i="1"/>
  <c r="C21" i="1"/>
  <c r="C47" i="1" l="1"/>
  <c r="C76" i="1" l="1"/>
  <c r="C75" i="1"/>
  <c r="C149" i="1" l="1"/>
  <c r="C146" i="1"/>
  <c r="C120" i="1"/>
  <c r="C116" i="1"/>
  <c r="C99" i="1"/>
  <c r="C97" i="1"/>
  <c r="C20" i="1" l="1"/>
  <c r="C150" i="1" l="1"/>
  <c r="C139" i="1"/>
  <c r="C138" i="1"/>
  <c r="C136" i="1"/>
  <c r="C128" i="1"/>
  <c r="C108" i="1"/>
  <c r="C98" i="1"/>
  <c r="C95" i="1" s="1"/>
  <c r="C79" i="1" l="1"/>
  <c r="C141" i="1" l="1"/>
  <c r="C91" i="1" l="1"/>
  <c r="C46" i="1" l="1"/>
  <c r="C125" i="1" l="1"/>
  <c r="C67" i="1"/>
  <c r="C55" i="1"/>
  <c r="C59" i="1"/>
  <c r="C37" i="1"/>
  <c r="C35" i="1" s="1"/>
  <c r="C156" i="1"/>
  <c r="C86" i="1"/>
  <c r="C63" i="1"/>
  <c r="C62" i="1" s="1"/>
  <c r="C52" i="1"/>
  <c r="C40" i="1"/>
  <c r="C28" i="1"/>
  <c r="C27" i="1" s="1"/>
  <c r="C18" i="1"/>
  <c r="C43" i="1" l="1"/>
  <c r="C54" i="1"/>
  <c r="C44" i="1" s="1"/>
  <c r="C88" i="1" s="1"/>
  <c r="C90" i="1"/>
  <c r="C89" i="1" s="1"/>
  <c r="C17" i="1" l="1"/>
  <c r="C158" i="1"/>
</calcChain>
</file>

<file path=xl/sharedStrings.xml><?xml version="1.0" encoding="utf-8"?>
<sst xmlns="http://schemas.openxmlformats.org/spreadsheetml/2006/main" count="297" uniqueCount="288">
  <si>
    <t>Код бюджетной классификации</t>
  </si>
  <si>
    <t>00010000000000000000</t>
  </si>
  <si>
    <t>Наименование показателей</t>
  </si>
  <si>
    <t>00010100000000000000</t>
  </si>
  <si>
    <t>00010102000010000110</t>
  </si>
  <si>
    <t>Налог на доходы физических лиц (по дополнительному нормативу)</t>
  </si>
  <si>
    <t>Сумма,      тыс.руб.</t>
  </si>
  <si>
    <t>00010300000000000000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</si>
  <si>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</si>
  <si>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</si>
  <si>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</si>
  <si>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</si>
  <si>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</si>
  <si>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</si>
  <si>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00010302240010000110</t>
  </si>
  <si>
    <t>00010302250010000110</t>
  </si>
  <si>
    <t>00010302260010000110</t>
  </si>
  <si>
    <t>Налог, взимаемый в связи с применением упрощенной системы налогообложения (по нормативу, установленному законом Московской области 50%)</t>
  </si>
  <si>
    <t>Налог, взимаемый с налогоплательщиков, выбравших в качестве объекта налогообложения доходы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</si>
  <si>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</si>
  <si>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</si>
  <si>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городских округов</t>
  </si>
  <si>
    <t>Налоги на имущество</t>
  </si>
  <si>
    <t>00010500000000000000</t>
  </si>
  <si>
    <t>00010501000000000110</t>
  </si>
  <si>
    <t>00010501011010000110</t>
  </si>
  <si>
    <t>00010501021010000110</t>
  </si>
  <si>
    <t>00010502010020000110</t>
  </si>
  <si>
    <t>00010503010010000110</t>
  </si>
  <si>
    <t>00010504010020000110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</si>
  <si>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</si>
  <si>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</si>
  <si>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</si>
  <si>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00010601020040000110</t>
  </si>
  <si>
    <t>00010606032040000110</t>
  </si>
  <si>
    <t>00010606042040000110</t>
  </si>
  <si>
    <t>Государственная пошлина</t>
  </si>
  <si>
    <t>Государственная пошлина за выдачу разрешения на установку рекламной конструкции</t>
  </si>
  <si>
    <t>Итого налоговых доходов</t>
  </si>
  <si>
    <t>00010800000000000000</t>
  </si>
  <si>
    <t>00010803010010000110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</si>
  <si>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</si>
  <si>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</si>
  <si>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</si>
  <si>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</si>
  <si>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</si>
  <si>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 от сдачи в аренду имущества, составляющего казну городских округов (за исключением земельных участков)</t>
  </si>
  <si>
    <t>00011100000000000000</t>
  </si>
  <si>
    <t>00011101040040000120</t>
  </si>
  <si>
    <t>00011105000000000120</t>
  </si>
  <si>
    <t>00011105012040000120</t>
  </si>
  <si>
    <t>00011105074040000120</t>
  </si>
  <si>
    <t>Платежи от государственных и муниципальных унитарных предприятий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</si>
  <si>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</si>
  <si>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Налог на доходы физических лиц (по нормативу, установленному Бюджетным кодексом Российской Федерации)</t>
  </si>
  <si>
    <t>00011107000000000120</t>
  </si>
  <si>
    <t>00011107014040000120</t>
  </si>
  <si>
    <t>00011109000000000120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</si>
  <si>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</si>
  <si>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</si>
  <si>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том числе:</t>
  </si>
  <si>
    <t>Плата за установку и эксплуатацию рекламных конструкций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</si>
  <si>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</si>
  <si>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</si>
  <si>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</si>
  <si>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</si>
  <si>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</si>
  <si>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</si>
  <si>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00011201030010000120</t>
  </si>
  <si>
    <t>Плата за сбросы загрязняющих веществ в водные объекты</t>
  </si>
  <si>
    <t>00011201040010000120</t>
  </si>
  <si>
    <t>Плата за размещение отходов производства и потребления</t>
  </si>
  <si>
    <t>00011400000000000000</t>
  </si>
  <si>
    <t>Доходы от продажи материальных и нематериальных активов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</si>
  <si>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</si>
  <si>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00011402040040000410</t>
  </si>
  <si>
    <t>00011406012040000430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</si>
  <si>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</si>
  <si>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Штрафы, санкции, возмещение ущерба</t>
  </si>
  <si>
    <t>00011600000000000000</t>
  </si>
  <si>
    <t>Прочие неналоговые доходы</t>
  </si>
  <si>
    <t>00011700000000000000</t>
  </si>
  <si>
    <t>00011705040040000180</t>
  </si>
  <si>
    <t>Прочие неналоговые доходы бюджетов городских округов</t>
  </si>
  <si>
    <t>Итого неналоговых доходов</t>
  </si>
  <si>
    <t xml:space="preserve">Безвозмездные поступления </t>
  </si>
  <si>
    <t>00020000000000000000</t>
  </si>
  <si>
    <t>00020200000000000000</t>
  </si>
  <si>
    <t>Безвозмездные поступления от других бюджетов бюджетной системы Российской Федерации</t>
  </si>
  <si>
    <t>00020210000000000150</t>
  </si>
  <si>
    <t>00020215001040000150</t>
  </si>
  <si>
    <t>00020220000000000150</t>
  </si>
  <si>
    <t>00020230000000000150</t>
  </si>
  <si>
    <t>00020240000000000150</t>
  </si>
  <si>
    <t>Иные межбюджетные трансферты</t>
  </si>
  <si>
    <t>Прочие безвозмездные поступления</t>
  </si>
  <si>
    <t>Прочие безвозмездные поступления в бюджеты городских округов</t>
  </si>
  <si>
    <t>ВСЕГО ДОХОДОВ</t>
  </si>
  <si>
    <t>Приложение 1</t>
  </si>
  <si>
    <t>к решению Совета депутатов</t>
  </si>
  <si>
    <t>Наро-Фоминского</t>
  </si>
  <si>
    <t>городского округа</t>
  </si>
  <si>
    <t>Поступления доходов в бюджет</t>
  </si>
  <si>
    <t>00020704050040000150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</si>
  <si>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</si>
  <si>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</si>
  <si>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</si>
  <si>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</si>
  <si>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</si>
  <si>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субсидии), в том числе:</t>
  </si>
  <si>
    <t>Субвенции бюджетам бюджетной системы Российской Федерации, в том числе:</t>
  </si>
  <si>
    <t>00020700000000000000</t>
  </si>
  <si>
    <t>Плата за социальный найм</t>
  </si>
  <si>
    <t>00010600000000000000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</si>
  <si>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</si>
  <si>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00011105024040000120</t>
  </si>
  <si>
    <t>00011105312040000120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</si>
  <si>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</si>
  <si>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00011300000000000000</t>
  </si>
  <si>
    <t>00011302994040000130</t>
  </si>
  <si>
    <t>Доходы от оказания платных услуг и компенсации затрат государства</t>
  </si>
  <si>
    <t>Прочие доходы от компенсации затрат бюджетов городских округов</t>
  </si>
  <si>
    <t>Земельный налог</t>
  </si>
  <si>
    <t>Плата за коммерческий найм</t>
  </si>
  <si>
    <t>Дотации бюджетам городских округов на выравнивание бюджетной обеспеченности из бюджета субъекта Российской Федерации</t>
  </si>
  <si>
    <t>00011301994040000130</t>
  </si>
  <si>
    <t>Прочие доходы от оказания платных услуг (работ) получателями средств бюджетов городских округов</t>
  </si>
  <si>
    <t>00011406312040000430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</si>
  <si>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</si>
  <si>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</si>
  <si>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</si>
  <si>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Плата за предоставление права на размещение и эксплуатацию нестационарного торгового объекта</t>
  </si>
  <si>
    <t>00020225304040000150</t>
  </si>
  <si>
    <t>На мероприятия по организации отдыха детей в каникулярное время</t>
  </si>
  <si>
    <t>00020229999046219150</t>
  </si>
  <si>
    <t>00020229999046233150</t>
  </si>
  <si>
    <t>На предоставление гражданам  субсидий на оплату жилого помещения и коммунальных услуг</t>
  </si>
  <si>
    <t>На обеспечение предоставления гражданам  субсидий на оплату жилого помещения и коммунальных услуг</t>
  </si>
  <si>
    <t>00020230022046141150</t>
  </si>
  <si>
    <t>00020230022046142150</t>
  </si>
  <si>
    <t>00020230024046068150</t>
  </si>
  <si>
    <t>00020230024046087150</t>
  </si>
  <si>
    <t>На создание административных комиссий, уполномоченных рассматривать дела об административных правонарушениях в сфере благоустройства</t>
  </si>
  <si>
    <t>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</si>
  <si>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00020230024046223150</t>
  </si>
  <si>
    <t>00020230024046267150</t>
  </si>
  <si>
    <t>00020230024046282150</t>
  </si>
  <si>
    <t>00020235120040000150</t>
  </si>
  <si>
    <t>На выплату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</si>
  <si>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00020225497040000150</t>
  </si>
  <si>
    <t>На реализацию мероприятий по обеспечению жильем молодых семей</t>
  </si>
  <si>
    <t>00020219999040000150</t>
  </si>
  <si>
    <t>Прочие дотации (Премия Губернатора Московской области "Прорыв года")</t>
  </si>
  <si>
    <t>Плата за разрешение на размещение объектов</t>
  </si>
  <si>
    <t>00011401040040000410</t>
  </si>
  <si>
    <t>Доходы от продажи квартир, находящихся в собственности городских округов</t>
  </si>
  <si>
    <t>00011406024040000430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</si>
  <si>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</si>
  <si>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</si>
  <si>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</si>
  <si>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</si>
  <si>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00020225519040000150</t>
  </si>
  <si>
    <t>00020229999046373150</t>
  </si>
  <si>
    <t>На благоустройство лесопарковых зон</t>
  </si>
  <si>
    <t xml:space="preserve">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</t>
  </si>
  <si>
    <t>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</si>
  <si>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00020230024046205150</t>
  </si>
  <si>
    <t>00020239999046201150</t>
  </si>
  <si>
    <t>00020239999046202150</t>
  </si>
  <si>
    <t>00011601000010000140</t>
  </si>
  <si>
    <t>00011607000000000140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</si>
  <si>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</si>
  <si>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Административные штрафы, установленные Кодексом Российской Федерации об административных правонарушениях</t>
  </si>
  <si>
    <t>00010606000000000110</t>
  </si>
  <si>
    <t>00020249999046472150</t>
  </si>
  <si>
    <t>На реализацию проектов по реконструкции объектов очистки сточных вод муниципальной собственности</t>
  </si>
  <si>
    <t>00010507000010000110</t>
  </si>
  <si>
    <t>Налог взимаемый в связи с применением специального налогового режима "Автоматизированная упрощенная система налогообложения"</t>
  </si>
  <si>
    <t>На государственную поддержку частных дошкольных общеобразовательных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</si>
  <si>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</si>
  <si>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На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обработке, утилизации таких отходов</t>
  </si>
  <si>
    <t>00011301530040000130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</si>
  <si>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</si>
  <si>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00011602020020000140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</si>
  <si>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</si>
  <si>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На государственную поддержку отрасли культуры (модернизация библиотек в части комплектования книжных фондов муниципальных общедоступных библиотек)</t>
  </si>
  <si>
    <t>00020229999046409150</t>
  </si>
  <si>
    <t>На строительство и реконструкцию объектов водоснабжения</t>
  </si>
  <si>
    <t>00020230024046590150</t>
  </si>
  <si>
    <t>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</si>
  <si>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00020229999046032150</t>
  </si>
  <si>
    <t>00020239999046318150</t>
  </si>
  <si>
    <t>00020239999046319150</t>
  </si>
  <si>
    <t>На выплату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</si>
  <si>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00020230029040000150</t>
  </si>
  <si>
    <t>00011105034040000120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</si>
  <si>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</si>
  <si>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00011406324040000430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</si>
  <si>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</si>
  <si>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00020249999046257150</t>
  </si>
  <si>
    <t>00011610000000000140</t>
  </si>
  <si>
    <t>Платежи в целях возмещения причиненного ущерба (убытков)</t>
  </si>
  <si>
    <t>На реализацию мероприятий по капитальному ремонту сетей теплоснабжения на территории муниципальных образований</t>
  </si>
  <si>
    <t>На поощрение органов местного самоуправления городских округов Московской области за достижение наилучших значений показателей по отдельным направлениям развития городских округов Московской области</t>
  </si>
  <si>
    <t>00020219999040002150</t>
  </si>
  <si>
    <t>00020225424040000150</t>
  </si>
  <si>
    <t>На капитальный ремонт сетей водоснабжения, водоотведения</t>
  </si>
  <si>
    <t>00020229999046198150</t>
  </si>
  <si>
    <t>На благоустройство зон для досуга и отдыха населения в парках культуры и отдыха</t>
  </si>
  <si>
    <t xml:space="preserve">На строительство и реконструкцию объектов очистки сточных вод </t>
  </si>
  <si>
    <t>00020229999049020150</t>
  </si>
  <si>
    <t>00020229999049050150</t>
  </si>
  <si>
    <t>00020229999049090150</t>
  </si>
  <si>
    <t>00020229999049110150</t>
  </si>
  <si>
    <t>На реализацию мероприятий по строительству и реконструкции объектов теплоснабжения муниципальной собственности</t>
  </si>
  <si>
    <t>На реализацию мероприятий по капитальному ремонту объектов теплоснабжения</t>
  </si>
  <si>
    <t>На софинансирование работ по капитальному ремонту автомобильных дорог общего пользования местного значения</t>
  </si>
  <si>
    <t>00020245179040000150</t>
  </si>
  <si>
    <t>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</si>
  <si>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00020245303040000150</t>
  </si>
  <si>
    <t>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</si>
  <si>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00020249999046045150</t>
  </si>
  <si>
    <t>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</si>
  <si>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На 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</si>
  <si>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</si>
  <si>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00020249999046118150</t>
  </si>
  <si>
    <t>На 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</si>
  <si>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00011611000010000140</t>
  </si>
  <si>
    <t>Платежи, уплачиваемые в целях возмещения вреда</t>
  </si>
  <si>
    <t>На обеспечение мероприятий по переселению граждан из аварийного жилищного фонда, признанного таковым после 1 января 2017 года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</si>
  <si>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</si>
  <si>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00020229999049070150</t>
  </si>
  <si>
    <t xml:space="preserve">На реализацию мероприятий по строительству и реконструкции сетей теплоснабжения муниципальной собственности </t>
  </si>
  <si>
    <t>00020245050040000150</t>
  </si>
  <si>
    <t>00020229999046028150</t>
  </si>
  <si>
    <t>На изготовление и установку стел</t>
  </si>
  <si>
    <t xml:space="preserve">На финансовое обеспечение государственных гарантий реализации прав на получение общедоступного и бесплатного дошкольного образования 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</t>
  </si>
  <si>
    <t>На 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</si>
  <si>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На выплату пособия и ежемесячных выплат педагогическим работникам муниципальных дошкольных и общеобразовательных организаций - молодым работникам и специалистам</t>
  </si>
  <si>
    <t>Наро-Фоминского городского округа на 2026 год</t>
  </si>
  <si>
    <t>00020229999046031150</t>
  </si>
  <si>
    <t>На капитальный ремонт, приобретение, монтаж и ввод в эксплуатацию канализационных коллекторов, канализационных (ливневых) насосных станций</t>
  </si>
  <si>
    <t>00020229999046063150</t>
  </si>
  <si>
    <t>На создание школ креативных индустрий на базе организаций дополнительного образования в сфере культуры</t>
  </si>
  <si>
    <t>00020229999046103150</t>
  </si>
  <si>
    <t>00020229999046315150</t>
  </si>
  <si>
    <t>На проведение ремонта объектов муниципальных культурно-досуговых учреждений в сельской местности</t>
  </si>
  <si>
    <t>00020229999046403150</t>
  </si>
  <si>
    <t>На строительство (реконструкцию) канализационных коллекторов, канализационных насосных станций</t>
  </si>
  <si>
    <t>00020229999049100150</t>
  </si>
  <si>
    <t>На софинансирование работ по капитальному ремонту автомобильных дорог к сельским населенным пунктам</t>
  </si>
  <si>
    <t>00020249999046081150</t>
  </si>
  <si>
    <t>На финансовое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</si>
  <si>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00011601203010000140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</si>
  <si>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</si>
  <si>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"Приложение 1</t>
  </si>
  <si>
    <t>".</t>
  </si>
  <si>
    <t>00020229999049040150</t>
  </si>
  <si>
    <t>На капитальный ремонт объектов теплоснабжения муниципальной собственности</t>
  </si>
  <si>
    <t>На оснащение общеобразовательных организаций средствами обучения и воспитания для реализации учебных предметов</t>
  </si>
  <si>
    <t>00020249999046112150</t>
  </si>
  <si>
    <t>На 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</si>
  <si>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00020249999046204150</t>
  </si>
  <si>
    <t>На финансовое обеспечение затрат, связанных с возвратом займов</t>
  </si>
  <si>
    <t>00020249999046297150</t>
  </si>
  <si>
    <t>00020249999046298150</t>
  </si>
  <si>
    <t>На 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</si>
  <si>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На 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</si>
  <si>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</si>
  <si>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__________ № ____</t>
  </si>
  <si>
    <t>На реализацию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захоронений), (Установка мемориальных знаков)</t>
  </si>
  <si>
    <t>00020225203040000150</t>
  </si>
  <si>
    <t>00020225559040000150</t>
  </si>
  <si>
    <t>00020229999046324150</t>
  </si>
  <si>
    <t xml:space="preserve">На организацию бесплатного горячего питания обучающихся, получающих начальное общее образование в муниципальных образовательных организациях </t>
  </si>
  <si>
    <t>00020229999049752150</t>
  </si>
  <si>
    <t>00020229999049060150</t>
  </si>
  <si>
    <t>На капитальный ремонт объектов теплоснабжения на территории муниципальных образований Московской области</t>
  </si>
  <si>
    <t>00020245519040000150</t>
  </si>
  <si>
    <t>На государственную поддержку отрасли культуры (в части поддержки лучших работников сельских учреждений культуры)</t>
  </si>
  <si>
    <t>00010303000010000110</t>
  </si>
  <si>
    <t>Туристический налог</t>
  </si>
  <si>
    <t>00011413040040000410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</si>
  <si>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</si>
  <si>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00020229999046305150</t>
  </si>
  <si>
    <t>На реализацию на территориях муниципальных образований проектов граждан, сформированных в рамках практик инициативного бюджетирования</t>
  </si>
  <si>
    <t>00020249999046049150</t>
  </si>
  <si>
    <t>На финансирование организаций дополнительного образования сферы культуры, направленное на социальную поддержку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</si>
</sst>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32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indent="32"/>
    </xf>
    <xf numFmtId="0" fontId="1" fillId="0" borderId="0" xfId="0" applyFont="1" applyFill="1" applyAlignment="1">
      <alignment horizontal="left" indent="32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3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abSelected="1" topLeftCell="A152" zoomScale="120" zoomScaleNormal="120" workbookViewId="0">
      <selection activeCell="L25" sqref="L25"/>
    </sheetView>
  </sheetViews>
  <sheetFormatPr defaultColWidth="8.85546875" defaultRowHeight="12.75" x14ac:dyDescent="0.2"/>
  <cols>
    <col min="1" max="1" width="20.42578125" style="4" customWidth="1"/>
    <col min="2" max="2" width="57.85546875" style="4" customWidth="1"/>
    <col min="3" max="3" width="14.42578125" style="4" customWidth="1"/>
    <col min="4" max="9" width="0" style="4" hidden="1" customWidth="1"/>
    <col min="10" max="16384" width="8.85546875" style="4"/>
  </cols>
  <sheetData>
    <row r="1" spans="1:3" x14ac:dyDescent="0.2">
      <c r="B1" s="20" t="s">
        <v>98</v>
      </c>
      <c r="C1" s="20"/>
    </row>
    <row r="2" spans="1:3" x14ac:dyDescent="0.2">
      <c r="B2" s="20" t="s">
        <v>99</v>
      </c>
      <c r="C2" s="20"/>
    </row>
    <row r="3" spans="1:3" x14ac:dyDescent="0.2">
      <c r="B3" s="20" t="s">
        <v>100</v>
      </c>
      <c r="C3" s="20"/>
    </row>
    <row r="4" spans="1:3" x14ac:dyDescent="0.2">
      <c r="B4" s="20" t="s">
        <v>101</v>
      </c>
      <c r="C4" s="20"/>
    </row>
    <row r="5" spans="1:3" x14ac:dyDescent="0.2">
      <c r="B5" s="20" t="s">
        <v>269</v>
      </c>
      <c r="C5" s="20"/>
    </row>
    <row r="6" spans="1:3" x14ac:dyDescent="0.2">
      <c r="B6" s="17"/>
      <c r="C6" s="18"/>
    </row>
    <row r="7" spans="1:3" x14ac:dyDescent="0.2">
      <c r="B7" s="20" t="s">
        <v>255</v>
      </c>
      <c r="C7" s="20"/>
    </row>
    <row r="8" spans="1:3" x14ac:dyDescent="0.2">
      <c r="B8" s="20" t="s">
        <v>99</v>
      </c>
      <c r="C8" s="20"/>
    </row>
    <row r="9" spans="1:3" x14ac:dyDescent="0.2">
      <c r="B9" s="20" t="s">
        <v>100</v>
      </c>
      <c r="C9" s="20"/>
    </row>
    <row r="10" spans="1:3" x14ac:dyDescent="0.2">
      <c r="B10" s="20" t="s">
        <v>101</v>
      </c>
      <c r="C10" s="20"/>
    </row>
    <row r="11" spans="1:3" x14ac:dyDescent="0.2">
      <c r="B11" s="20" t="s">
        <v>268</v>
      </c>
      <c r="C11" s="20"/>
    </row>
    <row r="12" spans="1:3" x14ac:dyDescent="0.2">
      <c r="B12" s="7"/>
      <c r="C12" s="18"/>
    </row>
    <row r="13" spans="1:3" x14ac:dyDescent="0.2">
      <c r="A13" s="19" t="s">
        <v>102</v>
      </c>
      <c r="B13" s="19"/>
      <c r="C13" s="19"/>
    </row>
    <row r="14" spans="1:3" x14ac:dyDescent="0.2">
      <c r="A14" s="19" t="s">
        <v>239</v>
      </c>
      <c r="B14" s="19"/>
      <c r="C14" s="19"/>
    </row>
    <row r="16" spans="1:3" ht="25.5" x14ac:dyDescent="0.2">
      <c r="A16" s="8" t="s">
        <v>0</v>
      </c>
      <c r="B16" s="8" t="s">
        <v>2</v>
      </c>
      <c r="C16" s="8" t="s">
        <v>6</v>
      </c>
    </row>
    <row r="17" spans="1:3" s="3" customFormat="1" x14ac:dyDescent="0.2">
      <c r="A17" s="9" t="s">
        <v>1</v>
      </c>
      <c r="B17" s="8" t="s">
        <v>104</v>
      </c>
      <c r="C17" s="10">
        <f>C43+C88</f>
        <v>8732928</v>
      </c>
    </row>
    <row r="18" spans="1:3" s="3" customFormat="1" x14ac:dyDescent="0.2">
      <c r="A18" s="9" t="s">
        <v>3</v>
      </c>
      <c r="B18" s="11" t="s">
        <v>105</v>
      </c>
      <c r="C18" s="10">
        <f>C19+C20</f>
        <v>4833304</v>
      </c>
    </row>
    <row r="19" spans="1:3" ht="25.5" x14ac:dyDescent="0.2">
      <c r="A19" s="1" t="s">
        <v>4</v>
      </c>
      <c r="B19" s="2" t="s">
        <v>54</v>
      </c>
      <c r="C19" s="6">
        <v>1608475</v>
      </c>
    </row>
    <row r="20" spans="1:3" x14ac:dyDescent="0.2">
      <c r="A20" s="1" t="s">
        <v>4</v>
      </c>
      <c r="B20" s="2" t="s">
        <v>5</v>
      </c>
      <c r="C20" s="6">
        <f>3269318-44489</f>
        <v>3224829</v>
      </c>
    </row>
    <row r="21" spans="1:3" s="3" customFormat="1" ht="25.5" x14ac:dyDescent="0.2">
      <c r="A21" s="9" t="s">
        <v>7</v>
      </c>
      <c r="B21" s="11" t="s">
        <v>106</v>
      </c>
      <c r="C21" s="10">
        <f>SUM(C22:C26)</f>
        <v>127885</v>
      </c>
    </row>
    <row r="22" spans="1:3" ht="51" x14ac:dyDescent="0.2">
      <c r="A22" s="1" t="s">
        <v>9</v>
      </c>
      <c r="B22" s="2" t="s">
        <v>8</v>
      </c>
      <c r="C22" s="6">
        <v>61947</v>
      </c>
    </row>
    <row r="23" spans="1:3" ht="63.75" x14ac:dyDescent="0.2">
      <c r="A23" s="1" t="s">
        <v>14</v>
      </c>
      <c r="B23" s="2" t="s">
        <v>10</v>
      </c>
      <c r="C23" s="6">
        <v>303</v>
      </c>
    </row>
    <row r="24" spans="1:3" ht="51" x14ac:dyDescent="0.2">
      <c r="A24" s="1" t="s">
        <v>15</v>
      </c>
      <c r="B24" s="2" t="s">
        <v>11</v>
      </c>
      <c r="C24" s="6">
        <v>59920</v>
      </c>
    </row>
    <row r="25" spans="1:3" ht="51" x14ac:dyDescent="0.2">
      <c r="A25" s="1" t="s">
        <v>16</v>
      </c>
      <c r="B25" s="2" t="s">
        <v>12</v>
      </c>
      <c r="C25" s="6">
        <v>-3785</v>
      </c>
    </row>
    <row r="26" spans="1:3" x14ac:dyDescent="0.2">
      <c r="A26" s="1" t="s">
        <v>280</v>
      </c>
      <c r="B26" s="2" t="s">
        <v>281</v>
      </c>
      <c r="C26" s="6">
        <v>9500</v>
      </c>
    </row>
    <row r="27" spans="1:3" s="3" customFormat="1" x14ac:dyDescent="0.2">
      <c r="A27" s="9" t="s">
        <v>23</v>
      </c>
      <c r="B27" s="11" t="s">
        <v>13</v>
      </c>
      <c r="C27" s="10">
        <f>C28+C31+C32+C33+C34</f>
        <v>1255514</v>
      </c>
    </row>
    <row r="28" spans="1:3" ht="38.25" x14ac:dyDescent="0.2">
      <c r="A28" s="1" t="s">
        <v>24</v>
      </c>
      <c r="B28" s="2" t="s">
        <v>17</v>
      </c>
      <c r="C28" s="6">
        <f>C29+C30</f>
        <v>1031176</v>
      </c>
    </row>
    <row r="29" spans="1:3" ht="25.5" x14ac:dyDescent="0.2">
      <c r="A29" s="1" t="s">
        <v>25</v>
      </c>
      <c r="B29" s="2" t="s">
        <v>18</v>
      </c>
      <c r="C29" s="6">
        <f>930591-121650</f>
        <v>808941</v>
      </c>
    </row>
    <row r="30" spans="1:3" ht="55.9" customHeight="1" x14ac:dyDescent="0.2">
      <c r="A30" s="1" t="s">
        <v>26</v>
      </c>
      <c r="B30" s="2" t="s">
        <v>107</v>
      </c>
      <c r="C30" s="6">
        <f>247372-25137</f>
        <v>222235</v>
      </c>
    </row>
    <row r="31" spans="1:3" ht="13.7" hidden="1" customHeight="1" x14ac:dyDescent="0.2">
      <c r="A31" s="1" t="s">
        <v>27</v>
      </c>
      <c r="B31" s="2" t="s">
        <v>19</v>
      </c>
      <c r="C31" s="6"/>
    </row>
    <row r="32" spans="1:3" hidden="1" x14ac:dyDescent="0.2">
      <c r="A32" s="1" t="s">
        <v>28</v>
      </c>
      <c r="B32" s="2" t="s">
        <v>20</v>
      </c>
      <c r="C32" s="6"/>
    </row>
    <row r="33" spans="1:3" ht="25.5" x14ac:dyDescent="0.2">
      <c r="A33" s="1" t="s">
        <v>29</v>
      </c>
      <c r="B33" s="2" t="s">
        <v>21</v>
      </c>
      <c r="C33" s="6">
        <v>74338</v>
      </c>
    </row>
    <row r="34" spans="1:3" ht="38.25" x14ac:dyDescent="0.2">
      <c r="A34" s="1" t="s">
        <v>176</v>
      </c>
      <c r="B34" s="2" t="s">
        <v>177</v>
      </c>
      <c r="C34" s="6">
        <f>3213+146787</f>
        <v>150000</v>
      </c>
    </row>
    <row r="35" spans="1:3" s="3" customFormat="1" x14ac:dyDescent="0.2">
      <c r="A35" s="9" t="s">
        <v>113</v>
      </c>
      <c r="B35" s="11" t="s">
        <v>22</v>
      </c>
      <c r="C35" s="10">
        <f>SUM(C36:C37)</f>
        <v>1296344</v>
      </c>
    </row>
    <row r="36" spans="1:3" ht="38.25" x14ac:dyDescent="0.2">
      <c r="A36" s="1" t="s">
        <v>33</v>
      </c>
      <c r="B36" s="2" t="s">
        <v>30</v>
      </c>
      <c r="C36" s="6">
        <v>422022</v>
      </c>
    </row>
    <row r="37" spans="1:3" x14ac:dyDescent="0.2">
      <c r="A37" s="9" t="s">
        <v>173</v>
      </c>
      <c r="B37" s="11" t="s">
        <v>122</v>
      </c>
      <c r="C37" s="10">
        <f>C38+C39</f>
        <v>874322</v>
      </c>
    </row>
    <row r="38" spans="1:3" ht="25.5" x14ac:dyDescent="0.2">
      <c r="A38" s="1" t="s">
        <v>34</v>
      </c>
      <c r="B38" s="2" t="s">
        <v>31</v>
      </c>
      <c r="C38" s="6">
        <f>520677-9525</f>
        <v>511152</v>
      </c>
    </row>
    <row r="39" spans="1:3" ht="25.5" x14ac:dyDescent="0.2">
      <c r="A39" s="1" t="s">
        <v>35</v>
      </c>
      <c r="B39" s="2" t="s">
        <v>32</v>
      </c>
      <c r="C39" s="6">
        <v>363170</v>
      </c>
    </row>
    <row r="40" spans="1:3" s="3" customFormat="1" x14ac:dyDescent="0.2">
      <c r="A40" s="9" t="s">
        <v>39</v>
      </c>
      <c r="B40" s="11" t="s">
        <v>36</v>
      </c>
      <c r="C40" s="10">
        <f>SUM(C41:C42)</f>
        <v>113623</v>
      </c>
    </row>
    <row r="41" spans="1:3" ht="38.25" x14ac:dyDescent="0.2">
      <c r="A41" s="1" t="s">
        <v>40</v>
      </c>
      <c r="B41" s="2" t="s">
        <v>114</v>
      </c>
      <c r="C41" s="6">
        <v>113473</v>
      </c>
    </row>
    <row r="42" spans="1:3" ht="25.5" x14ac:dyDescent="0.2">
      <c r="A42" s="1" t="s">
        <v>41</v>
      </c>
      <c r="B42" s="2" t="s">
        <v>37</v>
      </c>
      <c r="C42" s="6">
        <f>125+25</f>
        <v>150</v>
      </c>
    </row>
    <row r="43" spans="1:3" s="3" customFormat="1" x14ac:dyDescent="0.2">
      <c r="A43" s="9"/>
      <c r="B43" s="11" t="s">
        <v>38</v>
      </c>
      <c r="C43" s="10">
        <f>C18+C21+C27+C35+C40</f>
        <v>7626670</v>
      </c>
    </row>
    <row r="44" spans="1:3" s="3" customFormat="1" ht="25.5" x14ac:dyDescent="0.2">
      <c r="A44" s="9" t="s">
        <v>47</v>
      </c>
      <c r="B44" s="11" t="s">
        <v>42</v>
      </c>
      <c r="C44" s="10">
        <f>C45+C46+C52+C54</f>
        <v>668758</v>
      </c>
    </row>
    <row r="45" spans="1:3" s="3" customFormat="1" ht="42.6" customHeight="1" x14ac:dyDescent="0.2">
      <c r="A45" s="9" t="s">
        <v>48</v>
      </c>
      <c r="B45" s="11" t="s">
        <v>43</v>
      </c>
      <c r="C45" s="10">
        <v>1000</v>
      </c>
    </row>
    <row r="46" spans="1:3" s="3" customFormat="1" ht="75.2" customHeight="1" x14ac:dyDescent="0.2">
      <c r="A46" s="9" t="s">
        <v>49</v>
      </c>
      <c r="B46" s="11" t="s">
        <v>44</v>
      </c>
      <c r="C46" s="10">
        <f>C47+C50+C48+C51+C49</f>
        <v>612117</v>
      </c>
    </row>
    <row r="47" spans="1:3" ht="63.75" x14ac:dyDescent="0.2">
      <c r="A47" s="1" t="s">
        <v>50</v>
      </c>
      <c r="B47" s="2" t="s">
        <v>45</v>
      </c>
      <c r="C47" s="6">
        <f>344144+185000</f>
        <v>529144</v>
      </c>
    </row>
    <row r="48" spans="1:3" ht="63.75" x14ac:dyDescent="0.2">
      <c r="A48" s="1" t="s">
        <v>115</v>
      </c>
      <c r="B48" s="2" t="s">
        <v>158</v>
      </c>
      <c r="C48" s="6">
        <v>65999</v>
      </c>
    </row>
    <row r="49" spans="1:3" ht="51" hidden="1" x14ac:dyDescent="0.2">
      <c r="A49" s="1" t="s">
        <v>195</v>
      </c>
      <c r="B49" s="2" t="s">
        <v>196</v>
      </c>
      <c r="C49" s="6"/>
    </row>
    <row r="50" spans="1:3" ht="25.5" x14ac:dyDescent="0.2">
      <c r="A50" s="1" t="s">
        <v>51</v>
      </c>
      <c r="B50" s="2" t="s">
        <v>46</v>
      </c>
      <c r="C50" s="6">
        <v>16774</v>
      </c>
    </row>
    <row r="51" spans="1:3" ht="89.25" x14ac:dyDescent="0.2">
      <c r="A51" s="1" t="s">
        <v>116</v>
      </c>
      <c r="B51" s="2" t="s">
        <v>117</v>
      </c>
      <c r="C51" s="6">
        <v>200</v>
      </c>
    </row>
    <row r="52" spans="1:3" s="3" customFormat="1" ht="25.5" hidden="1" x14ac:dyDescent="0.2">
      <c r="A52" s="9" t="s">
        <v>55</v>
      </c>
      <c r="B52" s="11" t="s">
        <v>52</v>
      </c>
      <c r="C52" s="10">
        <f>C53</f>
        <v>0</v>
      </c>
    </row>
    <row r="53" spans="1:3" ht="38.25" hidden="1" x14ac:dyDescent="0.2">
      <c r="A53" s="1" t="s">
        <v>56</v>
      </c>
      <c r="B53" s="2" t="s">
        <v>53</v>
      </c>
      <c r="C53" s="6"/>
    </row>
    <row r="54" spans="1:3" s="3" customFormat="1" ht="69" customHeight="1" x14ac:dyDescent="0.2">
      <c r="A54" s="9" t="s">
        <v>57</v>
      </c>
      <c r="B54" s="11" t="s">
        <v>58</v>
      </c>
      <c r="C54" s="10">
        <f>C55+C59</f>
        <v>55641</v>
      </c>
    </row>
    <row r="55" spans="1:3" ht="63.75" x14ac:dyDescent="0.2">
      <c r="A55" s="1" t="s">
        <v>59</v>
      </c>
      <c r="B55" s="2" t="s">
        <v>60</v>
      </c>
      <c r="C55" s="6">
        <f>C56+C57+C58</f>
        <v>48000</v>
      </c>
    </row>
    <row r="56" spans="1:3" s="5" customFormat="1" x14ac:dyDescent="0.2">
      <c r="A56" s="12" t="s">
        <v>59</v>
      </c>
      <c r="B56" s="13" t="s">
        <v>112</v>
      </c>
      <c r="C56" s="6">
        <v>45000</v>
      </c>
    </row>
    <row r="57" spans="1:3" s="5" customFormat="1" x14ac:dyDescent="0.2">
      <c r="A57" s="12" t="s">
        <v>59</v>
      </c>
      <c r="B57" s="13" t="s">
        <v>123</v>
      </c>
      <c r="C57" s="6">
        <v>3000</v>
      </c>
    </row>
    <row r="58" spans="1:3" s="5" customFormat="1" hidden="1" x14ac:dyDescent="0.2">
      <c r="A58" s="12" t="s">
        <v>59</v>
      </c>
      <c r="B58" s="13" t="s">
        <v>153</v>
      </c>
      <c r="C58" s="6"/>
    </row>
    <row r="59" spans="1:3" s="5" customFormat="1" ht="76.5" x14ac:dyDescent="0.2">
      <c r="A59" s="1" t="s">
        <v>129</v>
      </c>
      <c r="B59" s="2" t="s">
        <v>130</v>
      </c>
      <c r="C59" s="6">
        <f>C60+C61</f>
        <v>7641</v>
      </c>
    </row>
    <row r="60" spans="1:3" s="5" customFormat="1" ht="25.5" x14ac:dyDescent="0.2">
      <c r="A60" s="12" t="s">
        <v>129</v>
      </c>
      <c r="B60" s="13" t="s">
        <v>131</v>
      </c>
      <c r="C60" s="6">
        <v>1141</v>
      </c>
    </row>
    <row r="61" spans="1:3" s="5" customFormat="1" x14ac:dyDescent="0.2">
      <c r="A61" s="12" t="s">
        <v>129</v>
      </c>
      <c r="B61" s="13" t="s">
        <v>61</v>
      </c>
      <c r="C61" s="6">
        <v>6500</v>
      </c>
    </row>
    <row r="62" spans="1:3" s="3" customFormat="1" x14ac:dyDescent="0.2">
      <c r="A62" s="9" t="s">
        <v>63</v>
      </c>
      <c r="B62" s="11" t="s">
        <v>62</v>
      </c>
      <c r="C62" s="10">
        <f>C63</f>
        <v>2900</v>
      </c>
    </row>
    <row r="63" spans="1:3" x14ac:dyDescent="0.2">
      <c r="A63" s="1" t="s">
        <v>65</v>
      </c>
      <c r="B63" s="2" t="s">
        <v>64</v>
      </c>
      <c r="C63" s="10">
        <f>SUM(C64:C66)</f>
        <v>2900</v>
      </c>
    </row>
    <row r="64" spans="1:3" ht="25.5" x14ac:dyDescent="0.2">
      <c r="A64" s="1" t="s">
        <v>67</v>
      </c>
      <c r="B64" s="2" t="s">
        <v>66</v>
      </c>
      <c r="C64" s="6">
        <f>560-160</f>
        <v>400</v>
      </c>
    </row>
    <row r="65" spans="1:3" x14ac:dyDescent="0.2">
      <c r="A65" s="1" t="s">
        <v>68</v>
      </c>
      <c r="B65" s="2" t="s">
        <v>69</v>
      </c>
      <c r="C65" s="6">
        <f>1646+740</f>
        <v>2386</v>
      </c>
    </row>
    <row r="66" spans="1:3" x14ac:dyDescent="0.2">
      <c r="A66" s="1" t="s">
        <v>70</v>
      </c>
      <c r="B66" s="2" t="s">
        <v>71</v>
      </c>
      <c r="C66" s="6">
        <f>330-216</f>
        <v>114</v>
      </c>
    </row>
    <row r="67" spans="1:3" ht="25.5" x14ac:dyDescent="0.2">
      <c r="A67" s="9" t="s">
        <v>118</v>
      </c>
      <c r="B67" s="11" t="s">
        <v>120</v>
      </c>
      <c r="C67" s="10">
        <f>C70+C69+C68</f>
        <v>18573</v>
      </c>
    </row>
    <row r="68" spans="1:3" ht="38.25" hidden="1" x14ac:dyDescent="0.2">
      <c r="A68" s="1" t="s">
        <v>181</v>
      </c>
      <c r="B68" s="2" t="s">
        <v>182</v>
      </c>
      <c r="C68" s="6"/>
    </row>
    <row r="69" spans="1:3" ht="25.5" x14ac:dyDescent="0.2">
      <c r="A69" s="1" t="s">
        <v>125</v>
      </c>
      <c r="B69" s="2" t="s">
        <v>126</v>
      </c>
      <c r="C69" s="6">
        <f>12600+3000</f>
        <v>15600</v>
      </c>
    </row>
    <row r="70" spans="1:3" x14ac:dyDescent="0.2">
      <c r="A70" s="1" t="s">
        <v>119</v>
      </c>
      <c r="B70" s="2" t="s">
        <v>121</v>
      </c>
      <c r="C70" s="6">
        <v>2973</v>
      </c>
    </row>
    <row r="71" spans="1:3" s="3" customFormat="1" x14ac:dyDescent="0.2">
      <c r="A71" s="9" t="s">
        <v>72</v>
      </c>
      <c r="B71" s="11" t="s">
        <v>73</v>
      </c>
      <c r="C71" s="10">
        <f>SUM(C72:C78)</f>
        <v>358869</v>
      </c>
    </row>
    <row r="72" spans="1:3" ht="25.5" x14ac:dyDescent="0.2">
      <c r="A72" s="1" t="s">
        <v>154</v>
      </c>
      <c r="B72" s="2" t="s">
        <v>155</v>
      </c>
      <c r="C72" s="6">
        <f>2871+6915+17200</f>
        <v>26986</v>
      </c>
    </row>
    <row r="73" spans="1:3" ht="76.5" x14ac:dyDescent="0.2">
      <c r="A73" s="1" t="s">
        <v>75</v>
      </c>
      <c r="B73" s="2" t="s">
        <v>74</v>
      </c>
      <c r="C73" s="6">
        <f>20000+14192-11025</f>
        <v>23167</v>
      </c>
    </row>
    <row r="74" spans="1:3" ht="38.25" x14ac:dyDescent="0.2">
      <c r="A74" s="1" t="s">
        <v>76</v>
      </c>
      <c r="B74" s="2" t="s">
        <v>77</v>
      </c>
      <c r="C74" s="6">
        <f>20000+47933-6345</f>
        <v>61588</v>
      </c>
    </row>
    <row r="75" spans="1:3" ht="38.25" x14ac:dyDescent="0.2">
      <c r="A75" s="1" t="s">
        <v>156</v>
      </c>
      <c r="B75" s="2" t="s">
        <v>157</v>
      </c>
      <c r="C75" s="6">
        <f>522+8454</f>
        <v>8976</v>
      </c>
    </row>
    <row r="76" spans="1:3" ht="63.75" x14ac:dyDescent="0.2">
      <c r="A76" s="1" t="s">
        <v>127</v>
      </c>
      <c r="B76" s="2" t="s">
        <v>128</v>
      </c>
      <c r="C76" s="6">
        <f>50000+187982</f>
        <v>237982</v>
      </c>
    </row>
    <row r="77" spans="1:3" ht="51" hidden="1" x14ac:dyDescent="0.2">
      <c r="A77" s="1" t="s">
        <v>197</v>
      </c>
      <c r="B77" s="2" t="s">
        <v>198</v>
      </c>
      <c r="C77" s="6"/>
    </row>
    <row r="78" spans="1:3" ht="38.25" x14ac:dyDescent="0.2">
      <c r="A78" s="1" t="s">
        <v>282</v>
      </c>
      <c r="B78" s="2" t="s">
        <v>283</v>
      </c>
      <c r="C78" s="6">
        <v>170</v>
      </c>
    </row>
    <row r="79" spans="1:3" s="3" customFormat="1" x14ac:dyDescent="0.2">
      <c r="A79" s="9" t="s">
        <v>79</v>
      </c>
      <c r="B79" s="11" t="s">
        <v>78</v>
      </c>
      <c r="C79" s="10">
        <f>C85+C80+C83+C82+C84+C81</f>
        <v>30049</v>
      </c>
    </row>
    <row r="80" spans="1:3" s="3" customFormat="1" ht="25.5" x14ac:dyDescent="0.2">
      <c r="A80" s="1" t="s">
        <v>169</v>
      </c>
      <c r="B80" s="2" t="s">
        <v>172</v>
      </c>
      <c r="C80" s="6">
        <f>6702-250-5440+3436</f>
        <v>4448</v>
      </c>
    </row>
    <row r="81" spans="1:3" s="3" customFormat="1" ht="76.5" x14ac:dyDescent="0.2">
      <c r="A81" s="1" t="s">
        <v>253</v>
      </c>
      <c r="B81" s="2" t="s">
        <v>254</v>
      </c>
      <c r="C81" s="6">
        <f>5440+2000</f>
        <v>7440</v>
      </c>
    </row>
    <row r="82" spans="1:3" s="3" customFormat="1" ht="38.25" x14ac:dyDescent="0.2">
      <c r="A82" s="1" t="s">
        <v>183</v>
      </c>
      <c r="B82" s="2" t="s">
        <v>184</v>
      </c>
      <c r="C82" s="6">
        <f>2120+250+6605</f>
        <v>8975</v>
      </c>
    </row>
    <row r="83" spans="1:3" s="3" customFormat="1" ht="89.25" x14ac:dyDescent="0.2">
      <c r="A83" s="1" t="s">
        <v>170</v>
      </c>
      <c r="B83" s="2" t="s">
        <v>171</v>
      </c>
      <c r="C83" s="6">
        <f>3000+2326</f>
        <v>5326</v>
      </c>
    </row>
    <row r="84" spans="1:3" s="3" customFormat="1" x14ac:dyDescent="0.2">
      <c r="A84" s="1" t="s">
        <v>200</v>
      </c>
      <c r="B84" s="2" t="s">
        <v>201</v>
      </c>
      <c r="C84" s="6">
        <v>383</v>
      </c>
    </row>
    <row r="85" spans="1:3" ht="13.7" customHeight="1" x14ac:dyDescent="0.2">
      <c r="A85" s="1" t="s">
        <v>227</v>
      </c>
      <c r="B85" s="2" t="s">
        <v>228</v>
      </c>
      <c r="C85" s="6">
        <f>2149+1328</f>
        <v>3477</v>
      </c>
    </row>
    <row r="86" spans="1:3" s="3" customFormat="1" x14ac:dyDescent="0.2">
      <c r="A86" s="9" t="s">
        <v>81</v>
      </c>
      <c r="B86" s="11" t="s">
        <v>80</v>
      </c>
      <c r="C86" s="10">
        <f>C87</f>
        <v>27109</v>
      </c>
    </row>
    <row r="87" spans="1:3" x14ac:dyDescent="0.2">
      <c r="A87" s="1" t="s">
        <v>82</v>
      </c>
      <c r="B87" s="2" t="s">
        <v>83</v>
      </c>
      <c r="C87" s="6">
        <f>234524-185000-22415</f>
        <v>27109</v>
      </c>
    </row>
    <row r="88" spans="1:3" s="3" customFormat="1" x14ac:dyDescent="0.2">
      <c r="A88" s="9"/>
      <c r="B88" s="11" t="s">
        <v>84</v>
      </c>
      <c r="C88" s="10">
        <f>C44+C62+C71+C79+C86+C67</f>
        <v>1106258</v>
      </c>
    </row>
    <row r="89" spans="1:3" s="3" customFormat="1" x14ac:dyDescent="0.2">
      <c r="A89" s="9" t="s">
        <v>86</v>
      </c>
      <c r="B89" s="11" t="s">
        <v>85</v>
      </c>
      <c r="C89" s="10">
        <f>C90+C156</f>
        <v>6924338</v>
      </c>
    </row>
    <row r="90" spans="1:3" s="3" customFormat="1" ht="25.5" x14ac:dyDescent="0.2">
      <c r="A90" s="9" t="s">
        <v>87</v>
      </c>
      <c r="B90" s="11" t="s">
        <v>88</v>
      </c>
      <c r="C90" s="10">
        <f>C91+C95+C125+C141</f>
        <v>6924338</v>
      </c>
    </row>
    <row r="91" spans="1:3" s="3" customFormat="1" hidden="1" x14ac:dyDescent="0.2">
      <c r="A91" s="9" t="s">
        <v>89</v>
      </c>
      <c r="B91" s="11" t="s">
        <v>108</v>
      </c>
      <c r="C91" s="10">
        <f>C92+C94+C93</f>
        <v>0</v>
      </c>
    </row>
    <row r="92" spans="1:3" ht="25.5" hidden="1" x14ac:dyDescent="0.2">
      <c r="A92" s="1" t="s">
        <v>90</v>
      </c>
      <c r="B92" s="2" t="s">
        <v>124</v>
      </c>
      <c r="C92" s="6"/>
    </row>
    <row r="93" spans="1:3" ht="25.5" hidden="1" x14ac:dyDescent="0.2">
      <c r="A93" s="1" t="s">
        <v>151</v>
      </c>
      <c r="B93" s="2" t="s">
        <v>152</v>
      </c>
      <c r="C93" s="6"/>
    </row>
    <row r="94" spans="1:3" ht="51" hidden="1" x14ac:dyDescent="0.2">
      <c r="A94" s="1" t="s">
        <v>204</v>
      </c>
      <c r="B94" s="2" t="s">
        <v>203</v>
      </c>
      <c r="C94" s="6"/>
    </row>
    <row r="95" spans="1:3" s="3" customFormat="1" ht="25.5" x14ac:dyDescent="0.2">
      <c r="A95" s="9" t="s">
        <v>91</v>
      </c>
      <c r="B95" s="11" t="s">
        <v>109</v>
      </c>
      <c r="C95" s="10">
        <f>SUM(C96:C124)</f>
        <v>2855908</v>
      </c>
    </row>
    <row r="96" spans="1:3" s="3" customFormat="1" ht="51" x14ac:dyDescent="0.2">
      <c r="A96" s="1" t="s">
        <v>271</v>
      </c>
      <c r="B96" s="2" t="s">
        <v>270</v>
      </c>
      <c r="C96" s="6">
        <f>2264+513</f>
        <v>2777</v>
      </c>
    </row>
    <row r="97" spans="1:3" ht="76.5" x14ac:dyDescent="0.2">
      <c r="A97" s="1" t="s">
        <v>132</v>
      </c>
      <c r="B97" s="2" t="s">
        <v>230</v>
      </c>
      <c r="C97" s="6">
        <f>177939-46384</f>
        <v>131555</v>
      </c>
    </row>
    <row r="98" spans="1:3" ht="38.25" x14ac:dyDescent="0.2">
      <c r="A98" s="1" t="s">
        <v>205</v>
      </c>
      <c r="B98" s="2" t="s">
        <v>160</v>
      </c>
      <c r="C98" s="6">
        <f>147095+116326</f>
        <v>263421</v>
      </c>
    </row>
    <row r="99" spans="1:3" ht="25.5" x14ac:dyDescent="0.2">
      <c r="A99" s="1" t="s">
        <v>149</v>
      </c>
      <c r="B99" s="2" t="s">
        <v>150</v>
      </c>
      <c r="C99" s="6">
        <f>35843+2416-571</f>
        <v>37688</v>
      </c>
    </row>
    <row r="100" spans="1:3" ht="38.25" x14ac:dyDescent="0.2">
      <c r="A100" s="1" t="s">
        <v>161</v>
      </c>
      <c r="B100" s="2" t="s">
        <v>185</v>
      </c>
      <c r="C100" s="6">
        <v>833</v>
      </c>
    </row>
    <row r="101" spans="1:3" ht="25.5" x14ac:dyDescent="0.2">
      <c r="A101" s="1" t="s">
        <v>272</v>
      </c>
      <c r="B101" s="2" t="s">
        <v>259</v>
      </c>
      <c r="C101" s="6">
        <v>2821</v>
      </c>
    </row>
    <row r="102" spans="1:3" x14ac:dyDescent="0.2">
      <c r="A102" s="1" t="s">
        <v>234</v>
      </c>
      <c r="B102" s="2" t="s">
        <v>235</v>
      </c>
      <c r="C102" s="6">
        <f>37407+3770-23127</f>
        <v>18050</v>
      </c>
    </row>
    <row r="103" spans="1:3" ht="38.25" x14ac:dyDescent="0.2">
      <c r="A103" s="1" t="s">
        <v>240</v>
      </c>
      <c r="B103" s="2" t="s">
        <v>241</v>
      </c>
      <c r="C103" s="6">
        <f>2567-2567</f>
        <v>0</v>
      </c>
    </row>
    <row r="104" spans="1:3" x14ac:dyDescent="0.2">
      <c r="A104" s="1" t="s">
        <v>190</v>
      </c>
      <c r="B104" s="2" t="s">
        <v>206</v>
      </c>
      <c r="C104" s="6">
        <f>67550-52486-2693</f>
        <v>12371</v>
      </c>
    </row>
    <row r="105" spans="1:3" ht="25.5" x14ac:dyDescent="0.2">
      <c r="A105" s="1" t="s">
        <v>242</v>
      </c>
      <c r="B105" s="2" t="s">
        <v>243</v>
      </c>
      <c r="C105" s="6">
        <f>30000-30000</f>
        <v>0</v>
      </c>
    </row>
    <row r="106" spans="1:3" ht="38.25" x14ac:dyDescent="0.2">
      <c r="A106" s="1" t="s">
        <v>244</v>
      </c>
      <c r="B106" s="2" t="s">
        <v>229</v>
      </c>
      <c r="C106" s="6">
        <f>80708-31213</f>
        <v>49495</v>
      </c>
    </row>
    <row r="107" spans="1:3" ht="25.5" x14ac:dyDescent="0.2">
      <c r="A107" s="1" t="s">
        <v>207</v>
      </c>
      <c r="B107" s="2" t="s">
        <v>208</v>
      </c>
      <c r="C107" s="6">
        <v>23750</v>
      </c>
    </row>
    <row r="108" spans="1:3" x14ac:dyDescent="0.2">
      <c r="A108" s="1" t="s">
        <v>134</v>
      </c>
      <c r="B108" s="2" t="s">
        <v>133</v>
      </c>
      <c r="C108" s="6">
        <f>8210-314</f>
        <v>7896</v>
      </c>
    </row>
    <row r="109" spans="1:3" ht="89.25" x14ac:dyDescent="0.2">
      <c r="A109" s="1" t="s">
        <v>135</v>
      </c>
      <c r="B109" s="2" t="s">
        <v>178</v>
      </c>
      <c r="C109" s="6">
        <v>23057</v>
      </c>
    </row>
    <row r="110" spans="1:3" ht="38.25" x14ac:dyDescent="0.2">
      <c r="A110" s="1" t="s">
        <v>284</v>
      </c>
      <c r="B110" s="2" t="s">
        <v>285</v>
      </c>
      <c r="C110" s="6">
        <v>17593</v>
      </c>
    </row>
    <row r="111" spans="1:3" ht="25.5" x14ac:dyDescent="0.2">
      <c r="A111" s="1" t="s">
        <v>245</v>
      </c>
      <c r="B111" s="2" t="s">
        <v>246</v>
      </c>
      <c r="C111" s="6">
        <v>10000</v>
      </c>
    </row>
    <row r="112" spans="1:3" ht="38.25" x14ac:dyDescent="0.2">
      <c r="A112" s="1" t="s">
        <v>273</v>
      </c>
      <c r="B112" s="2" t="s">
        <v>274</v>
      </c>
      <c r="C112" s="6">
        <v>46384</v>
      </c>
    </row>
    <row r="113" spans="1:3" x14ac:dyDescent="0.2">
      <c r="A113" s="1" t="s">
        <v>162</v>
      </c>
      <c r="B113" s="2" t="s">
        <v>163</v>
      </c>
      <c r="C113" s="6">
        <f>354203-186481+1170-139204</f>
        <v>29688</v>
      </c>
    </row>
    <row r="114" spans="1:3" ht="25.5" x14ac:dyDescent="0.2">
      <c r="A114" s="1" t="s">
        <v>247</v>
      </c>
      <c r="B114" s="2" t="s">
        <v>248</v>
      </c>
      <c r="C114" s="6">
        <f>13322-13322</f>
        <v>0</v>
      </c>
    </row>
    <row r="115" spans="1:3" x14ac:dyDescent="0.2">
      <c r="A115" s="1" t="s">
        <v>186</v>
      </c>
      <c r="B115" s="2" t="s">
        <v>187</v>
      </c>
      <c r="C115" s="6">
        <f>42314-4811+16715-6175</f>
        <v>48043</v>
      </c>
    </row>
    <row r="116" spans="1:3" ht="25.5" x14ac:dyDescent="0.2">
      <c r="A116" s="1" t="s">
        <v>210</v>
      </c>
      <c r="B116" s="2" t="s">
        <v>214</v>
      </c>
      <c r="C116" s="6">
        <f>226188+156139</f>
        <v>382327</v>
      </c>
    </row>
    <row r="117" spans="1:3" ht="25.5" x14ac:dyDescent="0.2">
      <c r="A117" s="1" t="s">
        <v>257</v>
      </c>
      <c r="B117" s="2" t="s">
        <v>258</v>
      </c>
      <c r="C117" s="6">
        <f>4846-4846</f>
        <v>0</v>
      </c>
    </row>
    <row r="118" spans="1:3" ht="25.5" x14ac:dyDescent="0.2">
      <c r="A118" s="1" t="s">
        <v>211</v>
      </c>
      <c r="B118" s="2" t="s">
        <v>215</v>
      </c>
      <c r="C118" s="6">
        <f>178134+593938+172718</f>
        <v>944790</v>
      </c>
    </row>
    <row r="119" spans="1:3" ht="25.5" x14ac:dyDescent="0.2">
      <c r="A119" s="1" t="s">
        <v>276</v>
      </c>
      <c r="B119" s="2" t="s">
        <v>277</v>
      </c>
      <c r="C119" s="6">
        <v>16427</v>
      </c>
    </row>
    <row r="120" spans="1:3" ht="25.5" x14ac:dyDescent="0.2">
      <c r="A120" s="1" t="s">
        <v>231</v>
      </c>
      <c r="B120" s="2" t="s">
        <v>232</v>
      </c>
      <c r="C120" s="6">
        <f>43720-21532</f>
        <v>22188</v>
      </c>
    </row>
    <row r="121" spans="1:3" ht="25.5" x14ac:dyDescent="0.2">
      <c r="A121" s="1" t="s">
        <v>212</v>
      </c>
      <c r="B121" s="2" t="s">
        <v>202</v>
      </c>
      <c r="C121" s="6">
        <f>216514+65913+9738</f>
        <v>292165</v>
      </c>
    </row>
    <row r="122" spans="1:3" ht="25.5" x14ac:dyDescent="0.2">
      <c r="A122" s="1" t="s">
        <v>249</v>
      </c>
      <c r="B122" s="2" t="s">
        <v>250</v>
      </c>
      <c r="C122" s="6">
        <v>72504</v>
      </c>
    </row>
    <row r="123" spans="1:3" ht="25.5" x14ac:dyDescent="0.2">
      <c r="A123" s="1" t="s">
        <v>213</v>
      </c>
      <c r="B123" s="2" t="s">
        <v>216</v>
      </c>
      <c r="C123" s="6">
        <v>24011</v>
      </c>
    </row>
    <row r="124" spans="1:3" x14ac:dyDescent="0.2">
      <c r="A124" s="1" t="s">
        <v>275</v>
      </c>
      <c r="B124" s="2" t="s">
        <v>209</v>
      </c>
      <c r="C124" s="6">
        <v>376074</v>
      </c>
    </row>
    <row r="125" spans="1:3" s="3" customFormat="1" ht="25.5" x14ac:dyDescent="0.2">
      <c r="A125" s="9" t="s">
        <v>92</v>
      </c>
      <c r="B125" s="11" t="s">
        <v>110</v>
      </c>
      <c r="C125" s="10">
        <f>SUM(C126:C140)</f>
        <v>3845533</v>
      </c>
    </row>
    <row r="126" spans="1:3" ht="25.5" hidden="1" x14ac:dyDescent="0.2">
      <c r="A126" s="1" t="s">
        <v>138</v>
      </c>
      <c r="B126" s="2" t="s">
        <v>136</v>
      </c>
      <c r="C126" s="6"/>
    </row>
    <row r="127" spans="1:3" ht="25.5" hidden="1" x14ac:dyDescent="0.2">
      <c r="A127" s="1" t="s">
        <v>139</v>
      </c>
      <c r="B127" s="2" t="s">
        <v>137</v>
      </c>
      <c r="C127" s="6"/>
    </row>
    <row r="128" spans="1:3" ht="51" x14ac:dyDescent="0.2">
      <c r="A128" s="1" t="s">
        <v>140</v>
      </c>
      <c r="B128" s="2" t="s">
        <v>164</v>
      </c>
      <c r="C128" s="6">
        <f>53+1</f>
        <v>54</v>
      </c>
    </row>
    <row r="129" spans="1:3" ht="38.25" x14ac:dyDescent="0.2">
      <c r="A129" s="1" t="s">
        <v>141</v>
      </c>
      <c r="B129" s="2" t="s">
        <v>165</v>
      </c>
      <c r="C129" s="6">
        <v>5170</v>
      </c>
    </row>
    <row r="130" spans="1:3" ht="76.5" x14ac:dyDescent="0.2">
      <c r="A130" s="1" t="s">
        <v>166</v>
      </c>
      <c r="B130" s="2" t="s">
        <v>180</v>
      </c>
      <c r="C130" s="6">
        <v>593</v>
      </c>
    </row>
    <row r="131" spans="1:3" ht="38.25" x14ac:dyDescent="0.2">
      <c r="A131" s="1" t="s">
        <v>144</v>
      </c>
      <c r="B131" s="2" t="s">
        <v>179</v>
      </c>
      <c r="C131" s="6">
        <v>84</v>
      </c>
    </row>
    <row r="132" spans="1:3" ht="38.25" x14ac:dyDescent="0.2">
      <c r="A132" s="1" t="s">
        <v>145</v>
      </c>
      <c r="B132" s="2" t="s">
        <v>142</v>
      </c>
      <c r="C132" s="6">
        <v>1313</v>
      </c>
    </row>
    <row r="133" spans="1:3" ht="51" x14ac:dyDescent="0.2">
      <c r="A133" s="1" t="s">
        <v>146</v>
      </c>
      <c r="B133" s="2" t="s">
        <v>143</v>
      </c>
      <c r="C133" s="6">
        <f>3155-379</f>
        <v>2776</v>
      </c>
    </row>
    <row r="134" spans="1:3" ht="51" x14ac:dyDescent="0.2">
      <c r="A134" s="1" t="s">
        <v>188</v>
      </c>
      <c r="B134" s="2" t="s">
        <v>189</v>
      </c>
      <c r="C134" s="6">
        <v>35415</v>
      </c>
    </row>
    <row r="135" spans="1:3" ht="51" x14ac:dyDescent="0.2">
      <c r="A135" s="1" t="s">
        <v>194</v>
      </c>
      <c r="B135" s="2" t="s">
        <v>148</v>
      </c>
      <c r="C135" s="6">
        <v>58082</v>
      </c>
    </row>
    <row r="136" spans="1:3" ht="38.25" x14ac:dyDescent="0.2">
      <c r="A136" s="1" t="s">
        <v>147</v>
      </c>
      <c r="B136" s="2" t="s">
        <v>159</v>
      </c>
      <c r="C136" s="6">
        <f>4661-224</f>
        <v>4437</v>
      </c>
    </row>
    <row r="137" spans="1:3" ht="140.25" x14ac:dyDescent="0.2">
      <c r="A137" s="1" t="s">
        <v>167</v>
      </c>
      <c r="B137" s="2" t="s">
        <v>236</v>
      </c>
      <c r="C137" s="6">
        <f>3489232+38730-4779</f>
        <v>3523183</v>
      </c>
    </row>
    <row r="138" spans="1:3" ht="127.5" x14ac:dyDescent="0.2">
      <c r="A138" s="1" t="s">
        <v>168</v>
      </c>
      <c r="B138" s="2" t="s">
        <v>237</v>
      </c>
      <c r="C138" s="6">
        <f>187827+115</f>
        <v>187942</v>
      </c>
    </row>
    <row r="139" spans="1:3" ht="38.25" x14ac:dyDescent="0.2">
      <c r="A139" s="1" t="s">
        <v>191</v>
      </c>
      <c r="B139" s="2" t="s">
        <v>238</v>
      </c>
      <c r="C139" s="6">
        <f>13939+539</f>
        <v>14478</v>
      </c>
    </row>
    <row r="140" spans="1:3" ht="63.75" x14ac:dyDescent="0.2">
      <c r="A140" s="1" t="s">
        <v>192</v>
      </c>
      <c r="B140" s="2" t="s">
        <v>193</v>
      </c>
      <c r="C140" s="6">
        <v>12006</v>
      </c>
    </row>
    <row r="141" spans="1:3" s="3" customFormat="1" x14ac:dyDescent="0.2">
      <c r="A141" s="9" t="s">
        <v>93</v>
      </c>
      <c r="B141" s="11" t="s">
        <v>94</v>
      </c>
      <c r="C141" s="10">
        <f>SUM(C142:C155)</f>
        <v>222897</v>
      </c>
    </row>
    <row r="142" spans="1:3" ht="102" x14ac:dyDescent="0.2">
      <c r="A142" s="1" t="s">
        <v>233</v>
      </c>
      <c r="B142" s="2" t="s">
        <v>224</v>
      </c>
      <c r="C142" s="6">
        <f>1953-47</f>
        <v>1906</v>
      </c>
    </row>
    <row r="143" spans="1:3" ht="51" x14ac:dyDescent="0.2">
      <c r="A143" s="1" t="s">
        <v>217</v>
      </c>
      <c r="B143" s="2" t="s">
        <v>218</v>
      </c>
      <c r="C143" s="6">
        <f>5877+1817</f>
        <v>7694</v>
      </c>
    </row>
    <row r="144" spans="1:3" ht="76.5" x14ac:dyDescent="0.2">
      <c r="A144" s="1" t="s">
        <v>219</v>
      </c>
      <c r="B144" s="2" t="s">
        <v>220</v>
      </c>
      <c r="C144" s="6">
        <v>133429</v>
      </c>
    </row>
    <row r="145" spans="1:3" ht="25.5" x14ac:dyDescent="0.2">
      <c r="A145" s="1" t="s">
        <v>278</v>
      </c>
      <c r="B145" s="2" t="s">
        <v>279</v>
      </c>
      <c r="C145" s="6">
        <v>192</v>
      </c>
    </row>
    <row r="146" spans="1:3" ht="63.75" x14ac:dyDescent="0.2">
      <c r="A146" s="1" t="s">
        <v>221</v>
      </c>
      <c r="B146" s="2" t="s">
        <v>222</v>
      </c>
      <c r="C146" s="6">
        <f>9550-2188</f>
        <v>7362</v>
      </c>
    </row>
    <row r="147" spans="1:3" ht="38.25" x14ac:dyDescent="0.2">
      <c r="A147" s="1" t="s">
        <v>286</v>
      </c>
      <c r="B147" s="2" t="s">
        <v>287</v>
      </c>
      <c r="C147" s="6">
        <v>1500</v>
      </c>
    </row>
    <row r="148" spans="1:3" ht="89.25" x14ac:dyDescent="0.2">
      <c r="A148" s="1" t="s">
        <v>251</v>
      </c>
      <c r="B148" s="2" t="s">
        <v>252</v>
      </c>
      <c r="C148" s="6">
        <v>5296</v>
      </c>
    </row>
    <row r="149" spans="1:3" ht="63.75" x14ac:dyDescent="0.2">
      <c r="A149" s="1" t="s">
        <v>260</v>
      </c>
      <c r="B149" s="2" t="s">
        <v>261</v>
      </c>
      <c r="C149" s="6">
        <f>4846-3634</f>
        <v>1212</v>
      </c>
    </row>
    <row r="150" spans="1:3" ht="38.25" x14ac:dyDescent="0.2">
      <c r="A150" s="1" t="s">
        <v>225</v>
      </c>
      <c r="B150" s="2" t="s">
        <v>226</v>
      </c>
      <c r="C150" s="6">
        <f>5703+156</f>
        <v>5859</v>
      </c>
    </row>
    <row r="151" spans="1:3" x14ac:dyDescent="0.2">
      <c r="A151" s="1" t="s">
        <v>262</v>
      </c>
      <c r="B151" s="2" t="s">
        <v>263</v>
      </c>
      <c r="C151" s="6">
        <f>3087+29</f>
        <v>3116</v>
      </c>
    </row>
    <row r="152" spans="1:3" ht="38.25" x14ac:dyDescent="0.2">
      <c r="A152" s="1" t="s">
        <v>199</v>
      </c>
      <c r="B152" s="2" t="s">
        <v>223</v>
      </c>
      <c r="C152" s="6">
        <f>1440+1095</f>
        <v>2535</v>
      </c>
    </row>
    <row r="153" spans="1:3" ht="63.75" x14ac:dyDescent="0.2">
      <c r="A153" s="1" t="s">
        <v>264</v>
      </c>
      <c r="B153" s="2" t="s">
        <v>266</v>
      </c>
      <c r="C153" s="6">
        <v>45488</v>
      </c>
    </row>
    <row r="154" spans="1:3" ht="51" x14ac:dyDescent="0.2">
      <c r="A154" s="1" t="s">
        <v>265</v>
      </c>
      <c r="B154" s="2" t="s">
        <v>267</v>
      </c>
      <c r="C154" s="6">
        <v>7308</v>
      </c>
    </row>
    <row r="155" spans="1:3" ht="25.5" x14ac:dyDescent="0.2">
      <c r="A155" s="1" t="s">
        <v>174</v>
      </c>
      <c r="B155" s="2" t="s">
        <v>175</v>
      </c>
      <c r="C155" s="6">
        <f>363439-363439</f>
        <v>0</v>
      </c>
    </row>
    <row r="156" spans="1:3" s="3" customFormat="1" hidden="1" x14ac:dyDescent="0.2">
      <c r="A156" s="9" t="s">
        <v>111</v>
      </c>
      <c r="B156" s="11" t="s">
        <v>95</v>
      </c>
      <c r="C156" s="10">
        <f>C157</f>
        <v>0</v>
      </c>
    </row>
    <row r="157" spans="1:3" hidden="1" x14ac:dyDescent="0.2">
      <c r="A157" s="1" t="s">
        <v>103</v>
      </c>
      <c r="B157" s="2" t="s">
        <v>96</v>
      </c>
      <c r="C157" s="6"/>
    </row>
    <row r="158" spans="1:3" s="3" customFormat="1" x14ac:dyDescent="0.2">
      <c r="A158" s="9"/>
      <c r="B158" s="8" t="s">
        <v>97</v>
      </c>
      <c r="C158" s="10">
        <f>C43+C88+C89</f>
        <v>15657266</v>
      </c>
    </row>
    <row r="159" spans="1:3" x14ac:dyDescent="0.2">
      <c r="A159" s="14"/>
      <c r="B159" s="15"/>
      <c r="C159" s="16" t="s">
        <v>256</v>
      </c>
    </row>
    <row r="160" spans="1:3" x14ac:dyDescent="0.2">
      <c r="A160" s="14"/>
      <c r="B160" s="15"/>
    </row>
    <row r="161" spans="1:2" x14ac:dyDescent="0.2">
      <c r="A161" s="14"/>
      <c r="B161" s="15"/>
    </row>
    <row r="162" spans="1:2" x14ac:dyDescent="0.2">
      <c r="A162" s="14"/>
      <c r="B162" s="15"/>
    </row>
    <row r="163" spans="1:2" x14ac:dyDescent="0.2">
      <c r="A163" s="14"/>
      <c r="B163" s="15"/>
    </row>
    <row r="164" spans="1:2" x14ac:dyDescent="0.2">
      <c r="A164" s="14"/>
      <c r="B164" s="15"/>
    </row>
    <row r="165" spans="1:2" x14ac:dyDescent="0.2">
      <c r="A165" s="14"/>
      <c r="B165" s="15"/>
    </row>
    <row r="166" spans="1:2" x14ac:dyDescent="0.2">
      <c r="A166" s="14"/>
      <c r="B166" s="15"/>
    </row>
    <row r="167" spans="1:2" x14ac:dyDescent="0.2">
      <c r="A167" s="14"/>
      <c r="B167" s="15"/>
    </row>
    <row r="168" spans="1:2" x14ac:dyDescent="0.2">
      <c r="A168" s="14"/>
      <c r="B168" s="15"/>
    </row>
  </sheetData>
  <mergeCells count="12">
    <mergeCell ref="A14:C14"/>
    <mergeCell ref="B1:C1"/>
    <mergeCell ref="B2:C2"/>
    <mergeCell ref="B3:C3"/>
    <mergeCell ref="B4:C4"/>
    <mergeCell ref="B5:C5"/>
    <mergeCell ref="A13:C13"/>
    <mergeCell ref="B7:C7"/>
    <mergeCell ref="B8:C8"/>
    <mergeCell ref="B9:C9"/>
    <mergeCell ref="B10:C10"/>
    <mergeCell ref="B11:C11"/>
  </mergeCells>
  <pageMargins left="0.59055118110236227" right="0.39370078740157483" top="0.55118110236220474" bottom="0.55118110236220474" header="0.31496062992125984" footer="0.31496062992125984"/>
  <pageSetup paperSize="9" firstPageNumber="6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2026-07-13T08:09:30Z</dcterms:modified>
</cp:coreProperties>
</file>